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868" activeTab="4"/>
  </bookViews>
  <sheets>
    <sheet name="收支餘絀表" sheetId="1" r:id="rId1"/>
    <sheet name="資產變動表" sheetId="2" r:id="rId2"/>
    <sheet name="借款" sheetId="3" r:id="rId3"/>
    <sheet name="收入明細表" sheetId="4" r:id="rId4"/>
    <sheet name="支出明細表" sheetId="5" r:id="rId5"/>
  </sheets>
  <definedNames/>
  <calcPr fullCalcOnLoad="1"/>
</workbook>
</file>

<file path=xl/sharedStrings.xml><?xml version="1.0" encoding="utf-8"?>
<sst xmlns="http://schemas.openxmlformats.org/spreadsheetml/2006/main" count="233" uniqueCount="192">
  <si>
    <t>南開科技大學</t>
  </si>
  <si>
    <t>折舊及攤銷</t>
  </si>
  <si>
    <t>編號：306</t>
  </si>
  <si>
    <t xml:space="preserve">            單位 : 元</t>
  </si>
  <si>
    <t>前   年   度   決   算   數</t>
  </si>
  <si>
    <t>本  年  度       預  算  數</t>
  </si>
  <si>
    <t>本年度預算數與                上年度估計決算比較</t>
  </si>
  <si>
    <t>備           註</t>
  </si>
  <si>
    <t>雜費收入</t>
  </si>
  <si>
    <t>合         計</t>
  </si>
  <si>
    <t>支 出 預 算 明 細 表</t>
  </si>
  <si>
    <t>科                 目</t>
  </si>
  <si>
    <t>預  算  數</t>
  </si>
  <si>
    <t>計 決 算 數</t>
  </si>
  <si>
    <t>編 號</t>
  </si>
  <si>
    <t>名          稱</t>
  </si>
  <si>
    <t xml:space="preserve">            全 1 頁 第 1 頁</t>
  </si>
  <si>
    <t>編號：303</t>
  </si>
  <si>
    <t xml:space="preserve">                   單位:元</t>
  </si>
  <si>
    <t>科目名稱</t>
  </si>
  <si>
    <t>說                明</t>
  </si>
  <si>
    <t>土地</t>
  </si>
  <si>
    <t>土地改良物</t>
  </si>
  <si>
    <t>機械儀器及設備</t>
  </si>
  <si>
    <t>圖書及博物</t>
  </si>
  <si>
    <t>董事會支出</t>
  </si>
  <si>
    <t>人事費</t>
  </si>
  <si>
    <t>業務費</t>
  </si>
  <si>
    <t>交通費</t>
  </si>
  <si>
    <t>退休撫卹費</t>
  </si>
  <si>
    <t>行政管理支出</t>
  </si>
  <si>
    <t>上年度估計決算數</t>
  </si>
  <si>
    <t>全 1 頁第 1 頁</t>
  </si>
  <si>
    <t xml:space="preserve">    單位 : 元</t>
  </si>
  <si>
    <t>本年度預算與上年度估計決算比較</t>
  </si>
  <si>
    <t>差          異</t>
  </si>
  <si>
    <t>%</t>
  </si>
  <si>
    <t>退休撫卹費</t>
  </si>
  <si>
    <t>教學研究及訓輔支出</t>
  </si>
  <si>
    <t>獎助學金支出</t>
  </si>
  <si>
    <t>財務支出</t>
  </si>
  <si>
    <t>其他設備</t>
  </si>
  <si>
    <t>編號：302</t>
  </si>
  <si>
    <t>前年度決算數</t>
  </si>
  <si>
    <t>收 支 餘 絀 預 計 表</t>
  </si>
  <si>
    <t>科               目</t>
  </si>
  <si>
    <t>本年度預算數</t>
  </si>
  <si>
    <t>各項收入</t>
  </si>
  <si>
    <t>推廣教育收入</t>
  </si>
  <si>
    <t>合      計</t>
  </si>
  <si>
    <t>董事會支出</t>
  </si>
  <si>
    <t>行政管理支出</t>
  </si>
  <si>
    <t>教學研究及訓輔支出</t>
  </si>
  <si>
    <t>獎助學金支出</t>
  </si>
  <si>
    <t>建教合作支出</t>
  </si>
  <si>
    <t>財務支出</t>
  </si>
  <si>
    <t>其他支出</t>
  </si>
  <si>
    <t xml:space="preserve">      全 1 頁第 1 頁</t>
  </si>
  <si>
    <t xml:space="preserve">             單位:元</t>
  </si>
  <si>
    <t>學雜費收入</t>
  </si>
  <si>
    <t>建教合作收入</t>
  </si>
  <si>
    <t>補助及捐贈收入</t>
  </si>
  <si>
    <t>財務收入</t>
  </si>
  <si>
    <t>其他收入</t>
  </si>
  <si>
    <t>差異</t>
  </si>
  <si>
    <t>收 入 預 算 明 細 表</t>
  </si>
  <si>
    <t>上 年 度 估    計 決 算 數</t>
  </si>
  <si>
    <t xml:space="preserve">      科            目</t>
  </si>
  <si>
    <t>編  號</t>
  </si>
  <si>
    <t>名            稱</t>
  </si>
  <si>
    <t>學雜費收入</t>
  </si>
  <si>
    <t>學費收入</t>
  </si>
  <si>
    <t>推廣教育收入</t>
  </si>
  <si>
    <t>建教合作收入</t>
  </si>
  <si>
    <t>補助及捐贈收入</t>
  </si>
  <si>
    <t>補助收入</t>
  </si>
  <si>
    <t>捐贈收入</t>
  </si>
  <si>
    <t>利息收入</t>
  </si>
  <si>
    <t>其他收入</t>
  </si>
  <si>
    <t>試務費收入</t>
  </si>
  <si>
    <t>雜項收入</t>
  </si>
  <si>
    <t xml:space="preserve">本  年  度         </t>
  </si>
  <si>
    <t>名               稱</t>
  </si>
  <si>
    <t>其他支出</t>
  </si>
  <si>
    <t>試務費支出</t>
  </si>
  <si>
    <t>合     計</t>
  </si>
  <si>
    <t xml:space="preserve">    全 2 頁第 2 頁</t>
  </si>
  <si>
    <t>住宿費收入</t>
  </si>
  <si>
    <t>折舊與攤銷</t>
  </si>
  <si>
    <t>維護及報廢</t>
  </si>
  <si>
    <t>獎學金支出</t>
  </si>
  <si>
    <t>助學金支出</t>
  </si>
  <si>
    <t>51A0</t>
  </si>
  <si>
    <t>51A1</t>
  </si>
  <si>
    <t>固定資產</t>
  </si>
  <si>
    <t>固定資產淨額</t>
  </si>
  <si>
    <t xml:space="preserve">    全 1 頁第 1 頁</t>
  </si>
  <si>
    <t>建教合作支出</t>
  </si>
  <si>
    <t>房屋及建築</t>
  </si>
  <si>
    <t>累計折舊</t>
  </si>
  <si>
    <t>無形資產</t>
  </si>
  <si>
    <t>電腦軟體</t>
  </si>
  <si>
    <t>累計攤銷</t>
  </si>
  <si>
    <t>無形資產淨額</t>
  </si>
  <si>
    <t>固定資產及無形資產合計</t>
  </si>
  <si>
    <t xml:space="preserve">                              預計固定資產及無形資產變動表</t>
  </si>
  <si>
    <t>估計本學年初       結存金額</t>
  </si>
  <si>
    <t>本學年度       預計增加金額</t>
  </si>
  <si>
    <t>截至本學年度止        預計結存金額</t>
  </si>
  <si>
    <t>本  年  度        預  算  數</t>
  </si>
  <si>
    <t>編號：305</t>
  </si>
  <si>
    <t>借  款  用  途</t>
  </si>
  <si>
    <t>預計借款期間</t>
  </si>
  <si>
    <t>期       末         預  計  金  額</t>
  </si>
  <si>
    <t>備                  註</t>
  </si>
  <si>
    <t>921震災重建貸款</t>
  </si>
  <si>
    <t>15年</t>
  </si>
  <si>
    <t>教育部89年3月6日台(89)技(三)字</t>
  </si>
  <si>
    <t>第89025144號函核定。</t>
  </si>
  <si>
    <t>興建學生宿舍大樓</t>
  </si>
  <si>
    <t>教育部92年5月12日台技(二)字</t>
  </si>
  <si>
    <t>第0920056764號函。</t>
  </si>
  <si>
    <t>1.董事會支出：</t>
  </si>
  <si>
    <t xml:space="preserve">上 年 度 估 </t>
  </si>
  <si>
    <t>南開科技大學</t>
  </si>
  <si>
    <t>支 出 預 算 明 細 表</t>
  </si>
  <si>
    <t xml:space="preserve">    全 2 頁第 1 頁</t>
  </si>
  <si>
    <t>上 年 度 估       計 決 算 數</t>
  </si>
  <si>
    <t>編號：307</t>
  </si>
  <si>
    <t>前   年   度   決   算   數</t>
  </si>
  <si>
    <t xml:space="preserve">前   年   度  </t>
  </si>
  <si>
    <t>決   算   數</t>
  </si>
  <si>
    <t>各項支出</t>
  </si>
  <si>
    <t>合      計</t>
  </si>
  <si>
    <t>本年度純餘(絀)</t>
  </si>
  <si>
    <t>利息費用</t>
  </si>
  <si>
    <t>2.人事費(含行政及教學)：</t>
  </si>
  <si>
    <t>3.業務費(含行政及教學)：</t>
  </si>
  <si>
    <t>期 初 估 計  決 算 金 額</t>
  </si>
  <si>
    <t>本  期  預  計           償  還  金  額</t>
  </si>
  <si>
    <t>左列借款利率估計為2%</t>
  </si>
  <si>
    <t>本期預計借入金額</t>
  </si>
  <si>
    <t>中華民國 99 學年度</t>
  </si>
  <si>
    <t>實習實驗費收入</t>
  </si>
  <si>
    <t>財務收入</t>
  </si>
  <si>
    <t xml:space="preserve">                              中華民國 99 學年度</t>
  </si>
  <si>
    <t xml:space="preserve">                                中華民國 99 學年度</t>
  </si>
  <si>
    <t xml:space="preserve">                               中華民國 99 學年度</t>
  </si>
  <si>
    <t xml:space="preserve">              中華民國 99 學年度</t>
  </si>
  <si>
    <t xml:space="preserve">                          借  入  款  預  計  表</t>
  </si>
  <si>
    <t xml:space="preserve">                           中華民國 99 學年度</t>
  </si>
  <si>
    <t xml:space="preserve">   本年度預算數較上年度估計決算</t>
  </si>
  <si>
    <t xml:space="preserve">   行節流措施，如：人員遇缺不補</t>
  </si>
  <si>
    <t xml:space="preserve">   等政策所致。</t>
  </si>
  <si>
    <t>4.退休撫卹費(含行政及教學)：</t>
  </si>
  <si>
    <t>5.折舊與攤銷：</t>
  </si>
  <si>
    <t>6.獎助學金支出：</t>
  </si>
  <si>
    <t xml:space="preserve">   詳第58頁說明。</t>
  </si>
  <si>
    <t xml:space="preserve">   主要係因以相當學費3％計算之</t>
  </si>
  <si>
    <t xml:space="preserve">   退休撫卹費減少所致。</t>
  </si>
  <si>
    <t xml:space="preserve">   係依「私立學校會計制度之一致</t>
  </si>
  <si>
    <t xml:space="preserve">   規定」，自97年8月1日起，開始</t>
  </si>
  <si>
    <t xml:space="preserve">   固定資產以直線法提列折舊。</t>
  </si>
  <si>
    <t>8.利息費用：</t>
  </si>
  <si>
    <t xml:space="preserve">   相對增加。</t>
  </si>
  <si>
    <t xml:space="preserve">   償還部份長期借款，致負擔之</t>
  </si>
  <si>
    <t xml:space="preserve">   利息支出相對減少。</t>
  </si>
  <si>
    <t>本學年度          預計減少金額</t>
  </si>
  <si>
    <t xml:space="preserve">   開源節流政策所致。</t>
  </si>
  <si>
    <t>1.學雜費收入主要係學生</t>
  </si>
  <si>
    <t xml:space="preserve">  數預計6,611人，較98學</t>
  </si>
  <si>
    <t xml:space="preserve">  年度減少約245人。</t>
  </si>
  <si>
    <t>2.推廣教育收入主要係二</t>
  </si>
  <si>
    <t xml:space="preserve">  專八十學分班招生人數</t>
  </si>
  <si>
    <t xml:space="preserve">  增加所致。</t>
  </si>
  <si>
    <t>3.建教合作收入主要係產</t>
  </si>
  <si>
    <t xml:space="preserve">  學合作研究案(區域連結</t>
  </si>
  <si>
    <t xml:space="preserve">   )收入等減少所致。</t>
  </si>
  <si>
    <t>4.補助收入主要係整體發</t>
  </si>
  <si>
    <t xml:space="preserve">  展補助及績效型獎助暨</t>
  </si>
  <si>
    <t xml:space="preserve">  獎勵大學教學卓越計畫</t>
  </si>
  <si>
    <t xml:space="preserve">  補助款經費等減少所</t>
  </si>
  <si>
    <t xml:space="preserve">  致。</t>
  </si>
  <si>
    <t>5.雜項收入減少，主要係</t>
  </si>
  <si>
    <t xml:space="preserve">  廠商違約款減少所致。</t>
  </si>
  <si>
    <t>7.推廣教育支出：</t>
  </si>
  <si>
    <t xml:space="preserve">   因推廣教育收入增加，支出</t>
  </si>
  <si>
    <t xml:space="preserve">   業務費及交通費依上年度預算</t>
  </si>
  <si>
    <t xml:space="preserve">   標準訂定。</t>
  </si>
  <si>
    <t xml:space="preserve">   數減少約1,548萬元，主要係執</t>
  </si>
  <si>
    <t xml:space="preserve">   數減少約669萬元，主要係執行</t>
  </si>
  <si>
    <t>推廣教育支出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</si>
</sst>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_);[Red]\(#,##0\)"/>
    <numFmt numFmtId="184" formatCode="[$-404]AM/PM\ hh:mm:ss"/>
    <numFmt numFmtId="185" formatCode="000"/>
    <numFmt numFmtId="186" formatCode="#,##0.00_);[Red]\(#,##0.00\)"/>
    <numFmt numFmtId="187" formatCode="0_);[Red]\(0\)"/>
    <numFmt numFmtId="188" formatCode="0_ "/>
    <numFmt numFmtId="189" formatCode="_-* #,##0.0_-;\-* #,##0.0_-;_-* &quot;-&quot;??_-;_-@_-"/>
    <numFmt numFmtId="190" formatCode="_-* #,##0_-;\-* #,##0_-;_-* &quot;-&quot;??_-;_-@_-"/>
    <numFmt numFmtId="191" formatCode="[DBNum2][$-404]General"/>
    <numFmt numFmtId="192" formatCode="0.00_);[Red]\(0.00\)"/>
    <numFmt numFmtId="193" formatCode="0.0_);[Red]\(0.0\)"/>
    <numFmt numFmtId="194" formatCode="#,##0_);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&quot;$&quot;#,##0.00"/>
    <numFmt numFmtId="199" formatCode="_-* #,##0.000_-;\-* #,##0.000_-;_-* &quot;-&quot;??_-;_-@_-"/>
    <numFmt numFmtId="200" formatCode="_-* #,##0.0000_-;\-* #,##0.0000_-;_-* &quot;-&quot;??_-;_-@_-"/>
    <numFmt numFmtId="201" formatCode="0.00_);\(0.00\)"/>
    <numFmt numFmtId="202" formatCode="0.0000"/>
    <numFmt numFmtId="203" formatCode="0.000"/>
    <numFmt numFmtId="204" formatCode="#,##0.0_);[Red]\(#,##0.0\)"/>
    <numFmt numFmtId="205" formatCode="#,##0.000_);[Red]\(#,##0.000\)"/>
    <numFmt numFmtId="206" formatCode="0.00000000_ 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_(* #,##0_);_(* \(#,##0\);_(* &quot;-&quot;_);_(@_)"/>
    <numFmt numFmtId="214" formatCode="#,##0.00_ "/>
    <numFmt numFmtId="215" formatCode="#,##0.0000_ "/>
    <numFmt numFmtId="216" formatCode="0.0000%"/>
    <numFmt numFmtId="217" formatCode="\(0.00%\)"/>
    <numFmt numFmtId="218" formatCode="0.0%"/>
    <numFmt numFmtId="219" formatCode="0.0_ "/>
    <numFmt numFmtId="220" formatCode="#,##0.0_ "/>
    <numFmt numFmtId="221" formatCode="#,##0.0000_);[Red]\(#,##0.0000\)"/>
    <numFmt numFmtId="222" formatCode="mm&quot;月&quot;dd&quot;日&quot;"/>
  </numFmts>
  <fonts count="33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name val="標楷體"/>
      <family val="4"/>
    </font>
    <font>
      <b/>
      <sz val="12"/>
      <color indexed="8"/>
      <name val="標楷體"/>
      <family val="4"/>
    </font>
    <font>
      <b/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12"/>
      <color indexed="12"/>
      <name val="新細明體"/>
      <family val="1"/>
    </font>
    <font>
      <sz val="18"/>
      <color indexed="8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90" fontId="3" fillId="0" borderId="0" xfId="33" applyNumberFormat="1" applyFont="1" applyAlignment="1">
      <alignment vertical="center"/>
    </xf>
    <xf numFmtId="190" fontId="3" fillId="0" borderId="11" xfId="33" applyNumberFormat="1" applyFont="1" applyFill="1" applyBorder="1" applyAlignment="1">
      <alignment horizontal="center" vertical="center" wrapText="1"/>
    </xf>
    <xf numFmtId="190" fontId="3" fillId="0" borderId="10" xfId="33" applyNumberFormat="1" applyFont="1" applyBorder="1" applyAlignment="1">
      <alignment vertical="center"/>
    </xf>
    <xf numFmtId="0" fontId="3" fillId="0" borderId="10" xfId="33" applyNumberFormat="1" applyFont="1" applyFill="1" applyBorder="1" applyAlignment="1">
      <alignment horizontal="center" vertical="center"/>
    </xf>
    <xf numFmtId="190" fontId="3" fillId="0" borderId="10" xfId="33" applyNumberFormat="1" applyFont="1" applyFill="1" applyBorder="1" applyAlignment="1">
      <alignment vertical="center"/>
    </xf>
    <xf numFmtId="0" fontId="3" fillId="0" borderId="10" xfId="33" applyNumberFormat="1" applyFont="1" applyFill="1" applyBorder="1" applyAlignment="1">
      <alignment vertical="center"/>
    </xf>
    <xf numFmtId="182" fontId="3" fillId="0" borderId="10" xfId="33" applyNumberFormat="1" applyFont="1" applyFill="1" applyBorder="1" applyAlignment="1">
      <alignment vertical="center"/>
    </xf>
    <xf numFmtId="190" fontId="3" fillId="0" borderId="11" xfId="33" applyNumberFormat="1" applyFont="1" applyBorder="1" applyAlignment="1">
      <alignment vertical="center"/>
    </xf>
    <xf numFmtId="0" fontId="3" fillId="0" borderId="11" xfId="33" applyNumberFormat="1" applyFont="1" applyFill="1" applyBorder="1" applyAlignment="1">
      <alignment horizontal="center" vertical="center"/>
    </xf>
    <xf numFmtId="190" fontId="3" fillId="0" borderId="11" xfId="33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94" fontId="3" fillId="0" borderId="1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194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vertical="center"/>
    </xf>
    <xf numFmtId="194" fontId="3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0" fontId="7" fillId="0" borderId="0" xfId="33" applyNumberFormat="1" applyFont="1" applyFill="1" applyAlignment="1">
      <alignment vertical="center"/>
    </xf>
    <xf numFmtId="190" fontId="7" fillId="0" borderId="14" xfId="33" applyNumberFormat="1" applyFont="1" applyFill="1" applyBorder="1" applyAlignment="1">
      <alignment vertical="center"/>
    </xf>
    <xf numFmtId="190" fontId="7" fillId="0" borderId="11" xfId="33" applyNumberFormat="1" applyFont="1" applyFill="1" applyBorder="1" applyAlignment="1">
      <alignment vertical="center"/>
    </xf>
    <xf numFmtId="194" fontId="7" fillId="0" borderId="11" xfId="33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83" fontId="7" fillId="0" borderId="11" xfId="33" applyNumberFormat="1" applyFont="1" applyFill="1" applyBorder="1" applyAlignment="1">
      <alignment horizontal="center" vertical="center"/>
    </xf>
    <xf numFmtId="182" fontId="7" fillId="0" borderId="11" xfId="33" applyNumberFormat="1" applyFont="1" applyFill="1" applyBorder="1" applyAlignment="1">
      <alignment vertical="center"/>
    </xf>
    <xf numFmtId="194" fontId="7" fillId="0" borderId="11" xfId="0" applyNumberFormat="1" applyFont="1" applyFill="1" applyBorder="1" applyAlignment="1">
      <alignment horizontal="right" vertical="center"/>
    </xf>
    <xf numFmtId="194" fontId="7" fillId="0" borderId="15" xfId="33" applyNumberFormat="1" applyFont="1" applyFill="1" applyBorder="1" applyAlignment="1" quotePrefix="1">
      <alignment vertical="center"/>
    </xf>
    <xf numFmtId="0" fontId="15" fillId="0" borderId="0" xfId="0" applyFont="1" applyFill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/>
    </xf>
    <xf numFmtId="182" fontId="7" fillId="0" borderId="11" xfId="0" applyNumberFormat="1" applyFont="1" applyFill="1" applyBorder="1" applyAlignment="1">
      <alignment horizontal="right" vertical="center"/>
    </xf>
    <xf numFmtId="10" fontId="7" fillId="0" borderId="14" xfId="0" applyNumberFormat="1" applyFont="1" applyFill="1" applyBorder="1" applyAlignment="1">
      <alignment horizontal="right" vertical="center"/>
    </xf>
    <xf numFmtId="182" fontId="7" fillId="0" borderId="16" xfId="0" applyNumberFormat="1" applyFont="1" applyFill="1" applyBorder="1" applyAlignment="1">
      <alignment horizontal="right" vertical="center"/>
    </xf>
    <xf numFmtId="182" fontId="7" fillId="0" borderId="10" xfId="0" applyNumberFormat="1" applyFont="1" applyFill="1" applyBorder="1" applyAlignment="1">
      <alignment horizontal="right" vertical="center"/>
    </xf>
    <xf numFmtId="182" fontId="7" fillId="0" borderId="17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90" fontId="7" fillId="0" borderId="18" xfId="33" applyNumberFormat="1" applyFont="1" applyFill="1" applyBorder="1" applyAlignment="1">
      <alignment vertical="center"/>
    </xf>
    <xf numFmtId="194" fontId="7" fillId="0" borderId="18" xfId="0" applyNumberFormat="1" applyFont="1" applyFill="1" applyBorder="1" applyAlignment="1">
      <alignment vertical="center"/>
    </xf>
    <xf numFmtId="194" fontId="7" fillId="0" borderId="0" xfId="0" applyNumberFormat="1" applyFont="1" applyFill="1" applyAlignment="1">
      <alignment vertical="center"/>
    </xf>
    <xf numFmtId="194" fontId="7" fillId="0" borderId="11" xfId="0" applyNumberFormat="1" applyFont="1" applyFill="1" applyBorder="1" applyAlignment="1">
      <alignment vertical="center"/>
    </xf>
    <xf numFmtId="194" fontId="7" fillId="0" borderId="15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182" fontId="3" fillId="0" borderId="17" xfId="0" applyNumberFormat="1" applyFont="1" applyBorder="1" applyAlignment="1">
      <alignment horizontal="right" vertical="center"/>
    </xf>
    <xf numFmtId="182" fontId="3" fillId="0" borderId="11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82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shrinkToFit="1"/>
    </xf>
    <xf numFmtId="0" fontId="3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3" fontId="3" fillId="0" borderId="11" xfId="33" applyNumberFormat="1" applyFont="1" applyFill="1" applyBorder="1" applyAlignment="1">
      <alignment vertical="center"/>
    </xf>
    <xf numFmtId="194" fontId="3" fillId="0" borderId="11" xfId="33" applyNumberFormat="1" applyFont="1" applyFill="1" applyBorder="1" applyAlignment="1">
      <alignment vertical="center"/>
    </xf>
    <xf numFmtId="183" fontId="3" fillId="0" borderId="0" xfId="33" applyNumberFormat="1" applyFont="1" applyFill="1" applyAlignment="1">
      <alignment vertical="center"/>
    </xf>
    <xf numFmtId="183" fontId="3" fillId="0" borderId="11" xfId="33" applyNumberFormat="1" applyFont="1" applyFill="1" applyBorder="1" applyAlignment="1">
      <alignment horizontal="center" vertical="center" wrapText="1"/>
    </xf>
    <xf numFmtId="190" fontId="8" fillId="0" borderId="11" xfId="33" applyNumberFormat="1" applyFont="1" applyFill="1" applyBorder="1" applyAlignment="1">
      <alignment horizontal="center" vertical="center" wrapText="1"/>
    </xf>
    <xf numFmtId="194" fontId="8" fillId="0" borderId="11" xfId="33" applyNumberFormat="1" applyFont="1" applyFill="1" applyBorder="1" applyAlignment="1">
      <alignment vertical="center"/>
    </xf>
    <xf numFmtId="183" fontId="8" fillId="0" borderId="11" xfId="33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190" fontId="3" fillId="0" borderId="0" xfId="33" applyNumberFormat="1" applyFont="1" applyAlignment="1">
      <alignment horizontal="center" vertical="center"/>
    </xf>
    <xf numFmtId="194" fontId="3" fillId="0" borderId="0" xfId="0" applyNumberFormat="1" applyFont="1" applyAlignment="1">
      <alignment horizontal="center" vertical="center"/>
    </xf>
    <xf numFmtId="190" fontId="3" fillId="0" borderId="16" xfId="33" applyNumberFormat="1" applyFont="1" applyBorder="1" applyAlignment="1">
      <alignment horizontal="center" vertical="center" wrapText="1"/>
    </xf>
    <xf numFmtId="43" fontId="3" fillId="0" borderId="16" xfId="33" applyFont="1" applyBorder="1" applyAlignment="1">
      <alignment horizontal="center" vertical="center" wrapText="1"/>
    </xf>
    <xf numFmtId="43" fontId="3" fillId="0" borderId="17" xfId="33" applyFont="1" applyBorder="1" applyAlignment="1">
      <alignment horizontal="center" vertical="center" wrapText="1"/>
    </xf>
    <xf numFmtId="190" fontId="3" fillId="0" borderId="17" xfId="33" applyNumberFormat="1" applyFont="1" applyBorder="1" applyAlignment="1">
      <alignment horizontal="center" vertical="center" wrapText="1"/>
    </xf>
    <xf numFmtId="194" fontId="3" fillId="0" borderId="11" xfId="33" applyNumberFormat="1" applyFont="1" applyBorder="1" applyAlignment="1">
      <alignment horizontal="center" vertical="center"/>
    </xf>
    <xf numFmtId="190" fontId="3" fillId="0" borderId="14" xfId="33" applyNumberFormat="1" applyFont="1" applyBorder="1" applyAlignment="1">
      <alignment vertical="center"/>
    </xf>
    <xf numFmtId="190" fontId="3" fillId="0" borderId="14" xfId="33" applyNumberFormat="1" applyFont="1" applyBorder="1" applyAlignment="1">
      <alignment horizontal="right" vertical="center"/>
    </xf>
    <xf numFmtId="49" fontId="3" fillId="0" borderId="14" xfId="33" applyNumberFormat="1" applyFont="1" applyBorder="1" applyAlignment="1">
      <alignment horizontal="right" vertical="center"/>
    </xf>
    <xf numFmtId="190" fontId="3" fillId="0" borderId="18" xfId="33" applyNumberFormat="1" applyFont="1" applyBorder="1" applyAlignment="1">
      <alignment vertical="center"/>
    </xf>
    <xf numFmtId="49" fontId="3" fillId="0" borderId="0" xfId="33" applyNumberFormat="1" applyFont="1" applyBorder="1" applyAlignment="1">
      <alignment horizontal="right" vertical="center"/>
    </xf>
    <xf numFmtId="190" fontId="3" fillId="0" borderId="16" xfId="33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94" fontId="3" fillId="0" borderId="11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94" fontId="3" fillId="0" borderId="10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194" fontId="3" fillId="0" borderId="10" xfId="33" applyNumberFormat="1" applyFont="1" applyBorder="1" applyAlignment="1">
      <alignment vertical="center"/>
    </xf>
    <xf numFmtId="194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94" fontId="3" fillId="0" borderId="17" xfId="0" applyNumberFormat="1" applyFont="1" applyBorder="1" applyAlignment="1">
      <alignment vertical="center"/>
    </xf>
    <xf numFmtId="194" fontId="3" fillId="0" borderId="0" xfId="0" applyNumberFormat="1" applyFont="1" applyBorder="1" applyAlignment="1">
      <alignment vertical="center"/>
    </xf>
    <xf numFmtId="194" fontId="3" fillId="0" borderId="16" xfId="0" applyNumberFormat="1" applyFont="1" applyBorder="1" applyAlignment="1">
      <alignment horizontal="right" vertical="center"/>
    </xf>
    <xf numFmtId="194" fontId="3" fillId="0" borderId="11" xfId="33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94" fontId="3" fillId="0" borderId="11" xfId="0" applyNumberFormat="1" applyFont="1" applyBorder="1" applyAlignment="1">
      <alignment vertical="center"/>
    </xf>
    <xf numFmtId="43" fontId="3" fillId="0" borderId="0" xfId="33" applyFont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190" fontId="3" fillId="0" borderId="0" xfId="33" applyNumberFormat="1" applyFont="1" applyFill="1" applyAlignment="1">
      <alignment vertical="center"/>
    </xf>
    <xf numFmtId="190" fontId="3" fillId="0" borderId="14" xfId="33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194" fontId="3" fillId="0" borderId="1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19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90" fontId="3" fillId="0" borderId="0" xfId="33" applyNumberFormat="1" applyFont="1" applyFill="1" applyAlignment="1">
      <alignment horizontal="center" vertical="center"/>
    </xf>
    <xf numFmtId="183" fontId="3" fillId="0" borderId="0" xfId="33" applyNumberFormat="1" applyFont="1" applyFill="1" applyAlignment="1">
      <alignment horizontal="center" vertical="center"/>
    </xf>
    <xf numFmtId="190" fontId="3" fillId="0" borderId="10" xfId="33" applyNumberFormat="1" applyFont="1" applyFill="1" applyBorder="1" applyAlignment="1">
      <alignment horizontal="right" vertical="center"/>
    </xf>
    <xf numFmtId="182" fontId="3" fillId="0" borderId="0" xfId="33" applyNumberFormat="1" applyFont="1" applyFill="1" applyAlignment="1">
      <alignment vertical="center"/>
    </xf>
    <xf numFmtId="182" fontId="3" fillId="0" borderId="11" xfId="33" applyNumberFormat="1" applyFont="1" applyFill="1" applyBorder="1" applyAlignment="1">
      <alignment vertical="center"/>
    </xf>
    <xf numFmtId="182" fontId="3" fillId="0" borderId="21" xfId="33" applyNumberFormat="1" applyFont="1" applyFill="1" applyBorder="1" applyAlignment="1">
      <alignment vertical="center"/>
    </xf>
    <xf numFmtId="190" fontId="0" fillId="0" borderId="0" xfId="33" applyNumberFormat="1" applyFont="1" applyFill="1" applyAlignment="1">
      <alignment vertical="center"/>
    </xf>
    <xf numFmtId="183" fontId="0" fillId="0" borderId="0" xfId="33" applyNumberFormat="1" applyFont="1" applyFill="1" applyAlignment="1">
      <alignment vertical="center"/>
    </xf>
    <xf numFmtId="10" fontId="3" fillId="0" borderId="16" xfId="0" applyNumberFormat="1" applyFont="1" applyFill="1" applyBorder="1" applyAlignment="1">
      <alignment horizontal="right" vertical="center"/>
    </xf>
    <xf numFmtId="10" fontId="3" fillId="0" borderId="10" xfId="0" applyNumberFormat="1" applyFont="1" applyFill="1" applyBorder="1" applyAlignment="1">
      <alignment horizontal="right" vertical="center"/>
    </xf>
    <xf numFmtId="10" fontId="3" fillId="0" borderId="11" xfId="0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horizontal="right" vertical="center"/>
    </xf>
    <xf numFmtId="190" fontId="3" fillId="0" borderId="11" xfId="33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vertical="center"/>
    </xf>
    <xf numFmtId="194" fontId="3" fillId="0" borderId="18" xfId="0" applyNumberFormat="1" applyFont="1" applyFill="1" applyBorder="1" applyAlignment="1">
      <alignment vertical="center"/>
    </xf>
    <xf numFmtId="183" fontId="3" fillId="0" borderId="19" xfId="33" applyNumberFormat="1" applyFont="1" applyFill="1" applyBorder="1" applyAlignment="1">
      <alignment horizontal="center" vertical="center"/>
    </xf>
    <xf numFmtId="182" fontId="3" fillId="0" borderId="15" xfId="33" applyNumberFormat="1" applyFont="1" applyFill="1" applyBorder="1" applyAlignment="1">
      <alignment horizontal="right" vertical="center"/>
    </xf>
    <xf numFmtId="182" fontId="3" fillId="0" borderId="19" xfId="33" applyNumberFormat="1" applyFont="1" applyFill="1" applyBorder="1" applyAlignment="1">
      <alignment vertical="center"/>
    </xf>
    <xf numFmtId="194" fontId="3" fillId="0" borderId="14" xfId="33" applyNumberFormat="1" applyFont="1" applyFill="1" applyBorder="1" applyAlignment="1">
      <alignment vertical="center"/>
    </xf>
    <xf numFmtId="194" fontId="3" fillId="0" borderId="14" xfId="0" applyNumberFormat="1" applyFont="1" applyFill="1" applyBorder="1" applyAlignment="1">
      <alignment/>
    </xf>
    <xf numFmtId="194" fontId="3" fillId="0" borderId="18" xfId="0" applyNumberFormat="1" applyFont="1" applyFill="1" applyBorder="1" applyAlignment="1">
      <alignment/>
    </xf>
    <xf numFmtId="190" fontId="3" fillId="0" borderId="16" xfId="33" applyNumberFormat="1" applyFont="1" applyFill="1" applyBorder="1" applyAlignment="1">
      <alignment horizontal="right" vertical="center"/>
    </xf>
    <xf numFmtId="194" fontId="3" fillId="0" borderId="17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 horizontal="right" vertical="center"/>
    </xf>
    <xf numFmtId="10" fontId="3" fillId="0" borderId="14" xfId="0" applyNumberFormat="1" applyFont="1" applyBorder="1" applyAlignment="1">
      <alignment horizontal="right" vertical="center"/>
    </xf>
    <xf numFmtId="190" fontId="3" fillId="0" borderId="10" xfId="33" applyNumberFormat="1" applyFont="1" applyBorder="1" applyAlignment="1">
      <alignment horizontal="right" vertical="center"/>
    </xf>
    <xf numFmtId="190" fontId="3" fillId="0" borderId="11" xfId="33" applyNumberFormat="1" applyFont="1" applyBorder="1" applyAlignment="1">
      <alignment horizontal="right" vertical="center"/>
    </xf>
    <xf numFmtId="10" fontId="3" fillId="0" borderId="18" xfId="0" applyNumberFormat="1" applyFont="1" applyBorder="1" applyAlignment="1">
      <alignment horizontal="right" vertical="center"/>
    </xf>
    <xf numFmtId="190" fontId="3" fillId="0" borderId="17" xfId="33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182" fontId="3" fillId="0" borderId="16" xfId="0" applyNumberFormat="1" applyFont="1" applyBorder="1" applyAlignment="1">
      <alignment horizontal="right" vertical="center"/>
    </xf>
    <xf numFmtId="182" fontId="3" fillId="0" borderId="11" xfId="33" applyNumberFormat="1" applyFont="1" applyBorder="1" applyAlignment="1">
      <alignment horizontal="right" vertical="center"/>
    </xf>
    <xf numFmtId="194" fontId="3" fillId="0" borderId="0" xfId="33" applyNumberFormat="1" applyFont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94" fontId="0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6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90" fontId="8" fillId="0" borderId="11" xfId="33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0" fontId="3" fillId="0" borderId="2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190" fontId="4" fillId="0" borderId="0" xfId="33" applyNumberFormat="1" applyFont="1" applyAlignment="1">
      <alignment vertical="center"/>
    </xf>
    <xf numFmtId="190" fontId="4" fillId="0" borderId="10" xfId="33" applyNumberFormat="1" applyFont="1" applyBorder="1" applyAlignment="1">
      <alignment vertical="center"/>
    </xf>
    <xf numFmtId="0" fontId="4" fillId="0" borderId="10" xfId="33" applyNumberFormat="1" applyFont="1" applyFill="1" applyBorder="1" applyAlignment="1">
      <alignment vertical="center"/>
    </xf>
    <xf numFmtId="190" fontId="4" fillId="0" borderId="10" xfId="33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90" fontId="3" fillId="0" borderId="23" xfId="33" applyNumberFormat="1" applyFont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182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182" fontId="16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82" fontId="16" fillId="0" borderId="17" xfId="0" applyNumberFormat="1" applyFont="1" applyBorder="1" applyAlignment="1">
      <alignment vertical="center"/>
    </xf>
    <xf numFmtId="183" fontId="8" fillId="0" borderId="11" xfId="33" applyNumberFormat="1" applyFont="1" applyFill="1" applyBorder="1" applyAlignment="1">
      <alignment horizontal="right" vertical="center" wrapText="1"/>
    </xf>
    <xf numFmtId="183" fontId="3" fillId="0" borderId="11" xfId="33" applyNumberFormat="1" applyFont="1" applyFill="1" applyBorder="1" applyAlignment="1">
      <alignment horizontal="right" vertical="center"/>
    </xf>
    <xf numFmtId="194" fontId="3" fillId="0" borderId="11" xfId="33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vertical="center"/>
    </xf>
    <xf numFmtId="190" fontId="7" fillId="0" borderId="18" xfId="33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0" fontId="9" fillId="0" borderId="16" xfId="33" applyNumberFormat="1" applyFont="1" applyFill="1" applyBorder="1" applyAlignment="1">
      <alignment horizontal="center" vertical="center"/>
    </xf>
    <xf numFmtId="190" fontId="9" fillId="0" borderId="17" xfId="33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3" fontId="8" fillId="0" borderId="16" xfId="33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90" fontId="8" fillId="0" borderId="16" xfId="33" applyNumberFormat="1" applyFont="1" applyFill="1" applyBorder="1" applyAlignment="1">
      <alignment horizontal="center" vertical="center"/>
    </xf>
    <xf numFmtId="190" fontId="10" fillId="0" borderId="17" xfId="33" applyNumberFormat="1" applyFont="1" applyFill="1" applyBorder="1" applyAlignment="1">
      <alignment horizontal="center" vertical="center"/>
    </xf>
    <xf numFmtId="190" fontId="7" fillId="0" borderId="19" xfId="33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90" fontId="7" fillId="0" borderId="16" xfId="33" applyNumberFormat="1" applyFont="1" applyFill="1" applyBorder="1" applyAlignment="1">
      <alignment horizontal="center" vertical="center" wrapText="1"/>
    </xf>
    <xf numFmtId="190" fontId="7" fillId="0" borderId="17" xfId="33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43" fontId="7" fillId="0" borderId="16" xfId="33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190" fontId="3" fillId="0" borderId="16" xfId="33" applyNumberFormat="1" applyFont="1" applyFill="1" applyBorder="1" applyAlignment="1">
      <alignment horizontal="center" vertical="center" wrapText="1"/>
    </xf>
    <xf numFmtId="190" fontId="3" fillId="0" borderId="17" xfId="3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90" fontId="3" fillId="0" borderId="18" xfId="33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0" fontId="3" fillId="0" borderId="16" xfId="33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43" fontId="3" fillId="0" borderId="16" xfId="33" applyFont="1" applyBorder="1" applyAlignment="1">
      <alignment horizontal="center" vertical="center" wrapText="1"/>
    </xf>
    <xf numFmtId="43" fontId="3" fillId="0" borderId="17" xfId="33" applyFont="1" applyBorder="1" applyAlignment="1">
      <alignment horizontal="center" vertical="center" wrapText="1"/>
    </xf>
    <xf numFmtId="190" fontId="3" fillId="0" borderId="17" xfId="33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26"/>
  <sheetViews>
    <sheetView zoomScalePageLayoutView="0" workbookViewId="0" topLeftCell="A7">
      <selection activeCell="C20" sqref="C20"/>
    </sheetView>
  </sheetViews>
  <sheetFormatPr defaultColWidth="9.00390625" defaultRowHeight="18.75" customHeight="1"/>
  <cols>
    <col min="1" max="1" width="19.875" style="1" customWidth="1"/>
    <col min="2" max="2" width="4.375" style="16" customWidth="1"/>
    <col min="3" max="3" width="22.50390625" style="16" customWidth="1"/>
    <col min="4" max="4" width="22.375" style="16" customWidth="1"/>
    <col min="5" max="5" width="23.375" style="122" customWidth="1"/>
    <col min="6" max="6" width="21.00390625" style="122" customWidth="1"/>
    <col min="7" max="7" width="14.75390625" style="122" customWidth="1"/>
    <col min="8" max="16384" width="9.00390625" style="16" customWidth="1"/>
  </cols>
  <sheetData>
    <row r="1" spans="1:7" ht="18.75" customHeight="1">
      <c r="A1" s="205" t="s">
        <v>0</v>
      </c>
      <c r="B1" s="206"/>
      <c r="C1" s="206"/>
      <c r="D1" s="206"/>
      <c r="E1" s="206"/>
      <c r="F1" s="206"/>
      <c r="G1" s="206"/>
    </row>
    <row r="2" spans="1:7" ht="18.75" customHeight="1">
      <c r="A2" s="205" t="s">
        <v>44</v>
      </c>
      <c r="B2" s="206"/>
      <c r="C2" s="206"/>
      <c r="D2" s="206"/>
      <c r="E2" s="206"/>
      <c r="F2" s="206"/>
      <c r="G2" s="206"/>
    </row>
    <row r="3" spans="1:7" ht="18.75" customHeight="1">
      <c r="A3" s="205" t="s">
        <v>148</v>
      </c>
      <c r="B3" s="206"/>
      <c r="C3" s="206"/>
      <c r="D3" s="206"/>
      <c r="E3" s="206"/>
      <c r="F3" s="206"/>
      <c r="G3" s="18" t="s">
        <v>32</v>
      </c>
    </row>
    <row r="4" spans="1:7" ht="18.75" customHeight="1">
      <c r="A4" s="30" t="s">
        <v>42</v>
      </c>
      <c r="B4" s="19"/>
      <c r="C4" s="20"/>
      <c r="D4" s="18"/>
      <c r="E4" s="130"/>
      <c r="F4" s="131"/>
      <c r="G4" s="19" t="s">
        <v>33</v>
      </c>
    </row>
    <row r="5" spans="1:7" ht="18.75" customHeight="1">
      <c r="A5" s="207" t="s">
        <v>43</v>
      </c>
      <c r="B5" s="209" t="s">
        <v>45</v>
      </c>
      <c r="C5" s="210"/>
      <c r="D5" s="212" t="s">
        <v>46</v>
      </c>
      <c r="E5" s="214" t="s">
        <v>31</v>
      </c>
      <c r="F5" s="216" t="s">
        <v>34</v>
      </c>
      <c r="G5" s="217"/>
    </row>
    <row r="6" spans="1:7" ht="18.75" customHeight="1">
      <c r="A6" s="208"/>
      <c r="B6" s="211"/>
      <c r="C6" s="211"/>
      <c r="D6" s="213"/>
      <c r="E6" s="215"/>
      <c r="F6" s="145" t="s">
        <v>35</v>
      </c>
      <c r="G6" s="64" t="s">
        <v>36</v>
      </c>
    </row>
    <row r="7" spans="1:7" ht="18.75" customHeight="1">
      <c r="A7" s="31"/>
      <c r="B7" s="21" t="s">
        <v>47</v>
      </c>
      <c r="C7" s="22"/>
      <c r="D7" s="23"/>
      <c r="E7" s="132"/>
      <c r="F7" s="146"/>
      <c r="G7" s="138"/>
    </row>
    <row r="8" spans="1:7" ht="18.75" customHeight="1">
      <c r="A8" s="31">
        <f>'收入明細表'!A7</f>
        <v>597748134</v>
      </c>
      <c r="B8" s="24"/>
      <c r="C8" s="25" t="s">
        <v>59</v>
      </c>
      <c r="D8" s="126">
        <v>557301000</v>
      </c>
      <c r="E8" s="126">
        <f>'收入明細表'!F7</f>
        <v>578000000</v>
      </c>
      <c r="F8" s="133">
        <f aca="true" t="shared" si="0" ref="F8:F14">D8-E8</f>
        <v>-20699000</v>
      </c>
      <c r="G8" s="139">
        <f>F8/E8</f>
        <v>-0.03581141868512111</v>
      </c>
    </row>
    <row r="9" spans="1:7" ht="18.75" customHeight="1">
      <c r="A9" s="31">
        <f>'收入明細表'!A11</f>
        <v>13861270</v>
      </c>
      <c r="B9" s="24"/>
      <c r="C9" s="27" t="s">
        <v>48</v>
      </c>
      <c r="D9" s="126">
        <v>10045000</v>
      </c>
      <c r="E9" s="126">
        <f>'收入明細表'!F11</f>
        <v>7271000</v>
      </c>
      <c r="F9" s="133">
        <f t="shared" si="0"/>
        <v>2774000</v>
      </c>
      <c r="G9" s="139">
        <f aca="true" t="shared" si="1" ref="G9:G14">F9/E9</f>
        <v>0.3815156099573649</v>
      </c>
    </row>
    <row r="10" spans="1:7" ht="18.75" customHeight="1">
      <c r="A10" s="31">
        <f>'收入明細表'!A12</f>
        <v>28853106</v>
      </c>
      <c r="B10" s="24"/>
      <c r="C10" s="27" t="s">
        <v>60</v>
      </c>
      <c r="D10" s="126">
        <v>25743000</v>
      </c>
      <c r="E10" s="126">
        <f>'收入明細表'!F12</f>
        <v>30957000</v>
      </c>
      <c r="F10" s="133">
        <f t="shared" si="0"/>
        <v>-5214000</v>
      </c>
      <c r="G10" s="139">
        <f t="shared" si="1"/>
        <v>-0.16842717317569533</v>
      </c>
    </row>
    <row r="11" spans="1:7" ht="18.75" customHeight="1">
      <c r="A11" s="31">
        <f>'收入明細表'!A13</f>
        <v>169301773</v>
      </c>
      <c r="B11" s="24"/>
      <c r="C11" s="27" t="s">
        <v>61</v>
      </c>
      <c r="D11" s="126">
        <v>101047000</v>
      </c>
      <c r="E11" s="126">
        <f>'收入明細表'!F13</f>
        <v>111717000</v>
      </c>
      <c r="F11" s="133">
        <f t="shared" si="0"/>
        <v>-10670000</v>
      </c>
      <c r="G11" s="139">
        <f t="shared" si="1"/>
        <v>-0.09550918839567836</v>
      </c>
    </row>
    <row r="12" spans="1:7" ht="18.75" customHeight="1">
      <c r="A12" s="31">
        <f>'收入明細表'!A16</f>
        <v>6264299</v>
      </c>
      <c r="B12" s="24"/>
      <c r="C12" s="27" t="s">
        <v>62</v>
      </c>
      <c r="D12" s="126">
        <v>5340000</v>
      </c>
      <c r="E12" s="126">
        <f>'收入明細表'!F16</f>
        <v>5300000</v>
      </c>
      <c r="F12" s="133">
        <f t="shared" si="0"/>
        <v>40000</v>
      </c>
      <c r="G12" s="139">
        <f t="shared" si="1"/>
        <v>0.007547169811320755</v>
      </c>
    </row>
    <row r="13" spans="1:7" ht="18.75" customHeight="1">
      <c r="A13" s="31">
        <f>'收入明細表'!A18</f>
        <v>48647700</v>
      </c>
      <c r="B13" s="24"/>
      <c r="C13" s="27" t="s">
        <v>63</v>
      </c>
      <c r="D13" s="126">
        <v>25300000</v>
      </c>
      <c r="E13" s="126">
        <f>'收入明細表'!F18</f>
        <v>27766000</v>
      </c>
      <c r="F13" s="133">
        <f t="shared" si="0"/>
        <v>-2466000</v>
      </c>
      <c r="G13" s="139">
        <f t="shared" si="1"/>
        <v>-0.088813656990564</v>
      </c>
    </row>
    <row r="14" spans="1:7" ht="18.75" customHeight="1">
      <c r="A14" s="32">
        <f>SUM(A8:A13)</f>
        <v>864676282</v>
      </c>
      <c r="B14" s="24"/>
      <c r="C14" s="27" t="s">
        <v>49</v>
      </c>
      <c r="D14" s="28">
        <f>SUM(D8:D13)</f>
        <v>724776000</v>
      </c>
      <c r="E14" s="28">
        <f>SUM(E8:E13)</f>
        <v>761011000</v>
      </c>
      <c r="F14" s="147">
        <f t="shared" si="0"/>
        <v>-36235000</v>
      </c>
      <c r="G14" s="140">
        <f t="shared" si="1"/>
        <v>-0.04761429204045671</v>
      </c>
    </row>
    <row r="15" spans="1:7" s="77" customFormat="1" ht="18.75" customHeight="1">
      <c r="A15" s="124"/>
      <c r="B15" s="24" t="s">
        <v>132</v>
      </c>
      <c r="C15" s="27"/>
      <c r="D15" s="148"/>
      <c r="E15" s="151"/>
      <c r="F15" s="133"/>
      <c r="G15" s="139"/>
    </row>
    <row r="16" spans="1:7" s="77" customFormat="1" ht="18.75" customHeight="1">
      <c r="A16" s="124">
        <f>'支出明細表'!A7</f>
        <v>3244722</v>
      </c>
      <c r="B16" s="24"/>
      <c r="C16" s="27" t="s">
        <v>50</v>
      </c>
      <c r="D16" s="26">
        <v>4473000</v>
      </c>
      <c r="E16" s="126">
        <f>'支出明細表'!F7</f>
        <v>2570000</v>
      </c>
      <c r="F16" s="133">
        <f aca="true" t="shared" si="2" ref="F16:F24">D16-E16</f>
        <v>1903000</v>
      </c>
      <c r="G16" s="139">
        <f>F16/E16</f>
        <v>0.7404669260700389</v>
      </c>
    </row>
    <row r="17" spans="1:7" s="77" customFormat="1" ht="18.75" customHeight="1">
      <c r="A17" s="124">
        <f>'支出明細表'!A14</f>
        <v>198216699</v>
      </c>
      <c r="B17" s="24"/>
      <c r="C17" s="27" t="s">
        <v>51</v>
      </c>
      <c r="D17" s="26">
        <v>236075000</v>
      </c>
      <c r="E17" s="126">
        <f>'支出明細表'!F14</f>
        <v>242883000</v>
      </c>
      <c r="F17" s="133">
        <f t="shared" si="2"/>
        <v>-6808000</v>
      </c>
      <c r="G17" s="139">
        <f aca="true" t="shared" si="3" ref="G17:G24">F17/E17</f>
        <v>-0.028029956810480768</v>
      </c>
    </row>
    <row r="18" spans="1:7" s="77" customFormat="1" ht="18.75" customHeight="1">
      <c r="A18" s="124">
        <f>'支出明細表'!A20</f>
        <v>522119012</v>
      </c>
      <c r="B18" s="24"/>
      <c r="C18" s="27" t="s">
        <v>52</v>
      </c>
      <c r="D18" s="26">
        <v>448256000</v>
      </c>
      <c r="E18" s="126">
        <f>'支出明細表'!F20</f>
        <v>460374000</v>
      </c>
      <c r="F18" s="133">
        <f t="shared" si="2"/>
        <v>-12118000</v>
      </c>
      <c r="G18" s="139">
        <f t="shared" si="3"/>
        <v>-0.026322077267612855</v>
      </c>
    </row>
    <row r="19" spans="1:7" s="77" customFormat="1" ht="18.75" customHeight="1">
      <c r="A19" s="124">
        <f>'支出明細表'!A33</f>
        <v>26131910</v>
      </c>
      <c r="B19" s="24"/>
      <c r="C19" s="27" t="s">
        <v>53</v>
      </c>
      <c r="D19" s="26">
        <f>'支出明細表'!E33</f>
        <v>22185000</v>
      </c>
      <c r="E19" s="126">
        <f>'支出明細表'!F33</f>
        <v>23442000</v>
      </c>
      <c r="F19" s="133">
        <f t="shared" si="2"/>
        <v>-1257000</v>
      </c>
      <c r="G19" s="139">
        <f t="shared" si="3"/>
        <v>-0.05362170463271052</v>
      </c>
    </row>
    <row r="20" spans="1:7" s="77" customFormat="1" ht="18.75" customHeight="1">
      <c r="A20" s="124">
        <f>'支出明細表'!A36</f>
        <v>8998123</v>
      </c>
      <c r="B20" s="24"/>
      <c r="C20" s="125" t="s">
        <v>191</v>
      </c>
      <c r="D20" s="26">
        <v>6751000</v>
      </c>
      <c r="E20" s="126">
        <f>'支出明細表'!F36</f>
        <v>3393000</v>
      </c>
      <c r="F20" s="133">
        <f t="shared" si="2"/>
        <v>3358000</v>
      </c>
      <c r="G20" s="139">
        <f t="shared" si="3"/>
        <v>0.9896846448570586</v>
      </c>
    </row>
    <row r="21" spans="1:7" s="77" customFormat="1" ht="18.75" customHeight="1">
      <c r="A21" s="124">
        <f>'支出明細表'!A40</f>
        <v>33351156</v>
      </c>
      <c r="B21" s="24"/>
      <c r="C21" s="27" t="s">
        <v>54</v>
      </c>
      <c r="D21" s="26">
        <v>26600000</v>
      </c>
      <c r="E21" s="126">
        <f>'支出明細表'!F40</f>
        <v>28883000</v>
      </c>
      <c r="F21" s="133">
        <f t="shared" si="2"/>
        <v>-2283000</v>
      </c>
      <c r="G21" s="139">
        <f t="shared" si="3"/>
        <v>-0.07904303569573798</v>
      </c>
    </row>
    <row r="22" spans="1:7" s="77" customFormat="1" ht="18.75" customHeight="1">
      <c r="A22" s="124">
        <f>'支出明細表'!A44</f>
        <v>3960627</v>
      </c>
      <c r="B22" s="24"/>
      <c r="C22" s="27" t="s">
        <v>55</v>
      </c>
      <c r="D22" s="149">
        <v>3452000</v>
      </c>
      <c r="E22" s="126">
        <f>'支出明細表'!F44</f>
        <v>3673000</v>
      </c>
      <c r="F22" s="133">
        <f t="shared" si="2"/>
        <v>-221000</v>
      </c>
      <c r="G22" s="139">
        <f t="shared" si="3"/>
        <v>-0.060168799346583174</v>
      </c>
    </row>
    <row r="23" spans="1:7" s="77" customFormat="1" ht="18.75" customHeight="1">
      <c r="A23" s="124">
        <f>'支出明細表'!A46</f>
        <v>1408873</v>
      </c>
      <c r="B23" s="24"/>
      <c r="C23" s="27" t="s">
        <v>56</v>
      </c>
      <c r="D23" s="149">
        <v>1484000</v>
      </c>
      <c r="E23" s="152">
        <f>'支出明細表'!F46</f>
        <v>1400000</v>
      </c>
      <c r="F23" s="133">
        <f t="shared" si="2"/>
        <v>84000</v>
      </c>
      <c r="G23" s="139">
        <f t="shared" si="3"/>
        <v>0.06</v>
      </c>
    </row>
    <row r="24" spans="1:7" s="77" customFormat="1" ht="18.75" customHeight="1">
      <c r="A24" s="15">
        <f>SUM(A16:A23)</f>
        <v>797431122</v>
      </c>
      <c r="B24" s="24"/>
      <c r="C24" s="27" t="s">
        <v>133</v>
      </c>
      <c r="D24" s="150">
        <f>SUM(D16:D23)</f>
        <v>749276000</v>
      </c>
      <c r="E24" s="28">
        <f>SUM(E16:E23)</f>
        <v>766618000</v>
      </c>
      <c r="F24" s="135">
        <f t="shared" si="2"/>
        <v>-17342000</v>
      </c>
      <c r="G24" s="140">
        <f t="shared" si="3"/>
        <v>-0.02262143596941371</v>
      </c>
    </row>
    <row r="25" spans="1:7" s="77" customFormat="1" ht="18.75" customHeight="1">
      <c r="A25" s="15">
        <f>A14-A24</f>
        <v>67245160</v>
      </c>
      <c r="B25" s="127"/>
      <c r="C25" s="128" t="s">
        <v>134</v>
      </c>
      <c r="D25" s="81">
        <f>D14-D24</f>
        <v>-24500000</v>
      </c>
      <c r="E25" s="81">
        <f>E14-E24</f>
        <v>-5607000</v>
      </c>
      <c r="F25" s="134">
        <f>F14-F24</f>
        <v>-18893000</v>
      </c>
      <c r="G25" s="140">
        <f>F25/E25</f>
        <v>3.369538077403246</v>
      </c>
    </row>
    <row r="26" spans="1:6" ht="18.75" customHeight="1">
      <c r="A26" s="30"/>
      <c r="B26" s="29"/>
      <c r="C26" s="29"/>
      <c r="D26" s="29"/>
      <c r="E26" s="136"/>
      <c r="F26" s="137"/>
    </row>
  </sheetData>
  <sheetProtection/>
  <mergeCells count="8">
    <mergeCell ref="A1:G1"/>
    <mergeCell ref="A2:G2"/>
    <mergeCell ref="A3:F3"/>
    <mergeCell ref="A5:A6"/>
    <mergeCell ref="B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8"/>
  <sheetViews>
    <sheetView zoomScalePageLayoutView="0" workbookViewId="0" topLeftCell="A13">
      <selection activeCell="C26" sqref="C26"/>
    </sheetView>
  </sheetViews>
  <sheetFormatPr defaultColWidth="15.25390625" defaultRowHeight="27" customHeight="1"/>
  <cols>
    <col min="1" max="1" width="29.75390625" style="76" bestFit="1" customWidth="1"/>
    <col min="2" max="2" width="21.625" style="76" bestFit="1" customWidth="1"/>
    <col min="3" max="3" width="17.50390625" style="174" bestFit="1" customWidth="1"/>
    <col min="4" max="4" width="20.75390625" style="136" bestFit="1" customWidth="1"/>
    <col min="5" max="5" width="21.625" style="76" bestFit="1" customWidth="1"/>
    <col min="6" max="6" width="34.50390625" style="76" bestFit="1" customWidth="1"/>
    <col min="7" max="16384" width="15.25390625" style="76" customWidth="1"/>
  </cols>
  <sheetData>
    <row r="1" spans="1:6" ht="27" customHeight="1">
      <c r="A1" s="205" t="s">
        <v>0</v>
      </c>
      <c r="B1" s="205"/>
      <c r="C1" s="205"/>
      <c r="D1" s="205"/>
      <c r="E1" s="205"/>
      <c r="F1" s="205"/>
    </row>
    <row r="2" spans="1:6" ht="27" customHeight="1">
      <c r="A2" s="205" t="s">
        <v>105</v>
      </c>
      <c r="B2" s="205"/>
      <c r="C2" s="205"/>
      <c r="D2" s="205"/>
      <c r="E2" s="205"/>
      <c r="F2" s="19"/>
    </row>
    <row r="3" spans="1:6" ht="27" customHeight="1">
      <c r="A3" s="205" t="s">
        <v>145</v>
      </c>
      <c r="B3" s="205"/>
      <c r="C3" s="205"/>
      <c r="D3" s="205"/>
      <c r="E3" s="205"/>
      <c r="F3" s="19" t="s">
        <v>16</v>
      </c>
    </row>
    <row r="4" spans="1:6" ht="27" customHeight="1">
      <c r="A4" s="19" t="s">
        <v>17</v>
      </c>
      <c r="B4" s="123"/>
      <c r="C4" s="82"/>
      <c r="D4" s="123"/>
      <c r="E4" s="123"/>
      <c r="F4" s="19" t="s">
        <v>18</v>
      </c>
    </row>
    <row r="5" spans="1:6" ht="36" customHeight="1">
      <c r="A5" s="64" t="s">
        <v>19</v>
      </c>
      <c r="B5" s="7" t="s">
        <v>106</v>
      </c>
      <c r="C5" s="83" t="s">
        <v>107</v>
      </c>
      <c r="D5" s="7" t="s">
        <v>167</v>
      </c>
      <c r="E5" s="7" t="s">
        <v>108</v>
      </c>
      <c r="F5" s="64" t="s">
        <v>20</v>
      </c>
    </row>
    <row r="6" spans="1:6" ht="36" customHeight="1">
      <c r="A6" s="119" t="s">
        <v>94</v>
      </c>
      <c r="B6" s="84">
        <f>SUM(B7:B12)</f>
        <v>2204934000</v>
      </c>
      <c r="C6" s="84">
        <f>SUM(C7:C12)</f>
        <v>67148000</v>
      </c>
      <c r="D6" s="197">
        <f>SUM(D7:D12)</f>
        <v>75606000</v>
      </c>
      <c r="E6" s="84">
        <f>SUM(E7:E12)</f>
        <v>2196476000</v>
      </c>
      <c r="F6" s="172"/>
    </row>
    <row r="7" spans="1:6" ht="27" customHeight="1">
      <c r="A7" s="121" t="s">
        <v>21</v>
      </c>
      <c r="B7" s="15">
        <v>43491000</v>
      </c>
      <c r="C7" s="80">
        <v>0</v>
      </c>
      <c r="D7" s="198">
        <v>0</v>
      </c>
      <c r="E7" s="15">
        <f aca="true" t="shared" si="0" ref="E7:E13">B7+C7-D7</f>
        <v>43491000</v>
      </c>
      <c r="F7" s="60"/>
    </row>
    <row r="8" spans="1:6" ht="27" customHeight="1">
      <c r="A8" s="121" t="s">
        <v>22</v>
      </c>
      <c r="B8" s="15">
        <v>46010000</v>
      </c>
      <c r="C8" s="80">
        <v>0</v>
      </c>
      <c r="D8" s="198">
        <v>775000</v>
      </c>
      <c r="E8" s="15">
        <f t="shared" si="0"/>
        <v>45235000</v>
      </c>
      <c r="F8" s="60"/>
    </row>
    <row r="9" spans="1:6" ht="27" customHeight="1">
      <c r="A9" s="121" t="s">
        <v>98</v>
      </c>
      <c r="B9" s="15">
        <v>1072347000</v>
      </c>
      <c r="C9" s="80">
        <v>0</v>
      </c>
      <c r="D9" s="198">
        <v>0</v>
      </c>
      <c r="E9" s="15">
        <f t="shared" si="0"/>
        <v>1072347000</v>
      </c>
      <c r="F9" s="60"/>
    </row>
    <row r="10" spans="1:6" ht="27" customHeight="1">
      <c r="A10" s="121" t="s">
        <v>23</v>
      </c>
      <c r="B10" s="15">
        <v>672000000</v>
      </c>
      <c r="C10" s="80">
        <v>38411000</v>
      </c>
      <c r="D10" s="198">
        <v>52193000</v>
      </c>
      <c r="E10" s="15">
        <f t="shared" si="0"/>
        <v>658218000</v>
      </c>
      <c r="F10" s="60"/>
    </row>
    <row r="11" spans="1:6" ht="27" customHeight="1">
      <c r="A11" s="121" t="s">
        <v>24</v>
      </c>
      <c r="B11" s="15">
        <v>121757000</v>
      </c>
      <c r="C11" s="80">
        <v>6981000</v>
      </c>
      <c r="D11" s="198">
        <v>4097000</v>
      </c>
      <c r="E11" s="15">
        <f t="shared" si="0"/>
        <v>124641000</v>
      </c>
      <c r="F11" s="60"/>
    </row>
    <row r="12" spans="1:6" ht="27" customHeight="1">
      <c r="A12" s="121" t="s">
        <v>41</v>
      </c>
      <c r="B12" s="15">
        <v>249329000</v>
      </c>
      <c r="C12" s="80">
        <v>21756000</v>
      </c>
      <c r="D12" s="198">
        <v>18541000</v>
      </c>
      <c r="E12" s="15">
        <f t="shared" si="0"/>
        <v>252544000</v>
      </c>
      <c r="F12" s="60"/>
    </row>
    <row r="13" spans="1:6" ht="27" customHeight="1">
      <c r="A13" s="120" t="s">
        <v>99</v>
      </c>
      <c r="B13" s="85">
        <f>SUM(B14:B17)</f>
        <v>-823226000</v>
      </c>
      <c r="C13" s="85">
        <f>SUM(C14:C17)</f>
        <v>-88823000</v>
      </c>
      <c r="D13" s="85">
        <f>SUM(D14:D17)</f>
        <v>-56819000</v>
      </c>
      <c r="E13" s="85">
        <f t="shared" si="0"/>
        <v>-855230000</v>
      </c>
      <c r="F13" s="60"/>
    </row>
    <row r="14" spans="1:6" ht="27" customHeight="1">
      <c r="A14" s="121" t="s">
        <v>22</v>
      </c>
      <c r="B14" s="81">
        <v>-26951000</v>
      </c>
      <c r="C14" s="81">
        <v>-2029000</v>
      </c>
      <c r="D14" s="199">
        <v>-699000</v>
      </c>
      <c r="E14" s="81">
        <f>B14+C14-D14</f>
        <v>-28281000</v>
      </c>
      <c r="F14" s="60"/>
    </row>
    <row r="15" spans="1:6" ht="27" customHeight="1">
      <c r="A15" s="121" t="s">
        <v>98</v>
      </c>
      <c r="B15" s="81">
        <v>-200561000</v>
      </c>
      <c r="C15" s="81">
        <v>-28519000</v>
      </c>
      <c r="D15" s="199">
        <v>0</v>
      </c>
      <c r="E15" s="81">
        <f>B15+C15-D15</f>
        <v>-229080000</v>
      </c>
      <c r="F15" s="60"/>
    </row>
    <row r="16" spans="1:6" ht="27" customHeight="1">
      <c r="A16" s="121" t="s">
        <v>23</v>
      </c>
      <c r="B16" s="81">
        <v>-428449000</v>
      </c>
      <c r="C16" s="81">
        <v>-47282000</v>
      </c>
      <c r="D16" s="199">
        <v>-42292000</v>
      </c>
      <c r="E16" s="81">
        <f>B16+C16-D16</f>
        <v>-433439000</v>
      </c>
      <c r="F16" s="60"/>
    </row>
    <row r="17" spans="1:6" ht="27" customHeight="1">
      <c r="A17" s="121" t="s">
        <v>41</v>
      </c>
      <c r="B17" s="81">
        <v>-167265000</v>
      </c>
      <c r="C17" s="81">
        <v>-10993000</v>
      </c>
      <c r="D17" s="199">
        <v>-13828000</v>
      </c>
      <c r="E17" s="81">
        <f>B17+C17-D17</f>
        <v>-164430000</v>
      </c>
      <c r="F17" s="175"/>
    </row>
    <row r="18" spans="1:6" ht="27" customHeight="1">
      <c r="A18" s="121" t="s">
        <v>95</v>
      </c>
      <c r="B18" s="15">
        <f>B6+B13</f>
        <v>1381708000</v>
      </c>
      <c r="C18" s="81">
        <f>C6+C13</f>
        <v>-21675000</v>
      </c>
      <c r="D18" s="81">
        <f>D6+D13</f>
        <v>18787000</v>
      </c>
      <c r="E18" s="15">
        <f>E6+E13</f>
        <v>1341246000</v>
      </c>
      <c r="F18" s="60"/>
    </row>
    <row r="19" spans="1:6" ht="27" customHeight="1">
      <c r="A19" s="120" t="s">
        <v>100</v>
      </c>
      <c r="B19" s="173">
        <f>B20</f>
        <v>78780000</v>
      </c>
      <c r="C19" s="86">
        <f>C20</f>
        <v>5816000</v>
      </c>
      <c r="D19" s="86">
        <f>D20</f>
        <v>9010000</v>
      </c>
      <c r="E19" s="85">
        <f>B19+C19-D19</f>
        <v>75586000</v>
      </c>
      <c r="F19" s="60"/>
    </row>
    <row r="20" spans="1:6" s="19" customFormat="1" ht="27" customHeight="1">
      <c r="A20" s="121" t="s">
        <v>101</v>
      </c>
      <c r="B20" s="15">
        <v>78780000</v>
      </c>
      <c r="C20" s="68">
        <v>5816000</v>
      </c>
      <c r="D20" s="199">
        <v>9010000</v>
      </c>
      <c r="E20" s="81">
        <f>B20+C20-D20</f>
        <v>75586000</v>
      </c>
      <c r="F20" s="60"/>
    </row>
    <row r="21" spans="1:6" s="19" customFormat="1" ht="27" customHeight="1">
      <c r="A21" s="120" t="s">
        <v>102</v>
      </c>
      <c r="B21" s="81">
        <f>B22</f>
        <v>-58357000</v>
      </c>
      <c r="C21" s="81">
        <f>C22</f>
        <v>-3177000</v>
      </c>
      <c r="D21" s="81">
        <f>D22</f>
        <v>-9010000</v>
      </c>
      <c r="E21" s="81">
        <f>B21+C21-D21</f>
        <v>-52524000</v>
      </c>
      <c r="F21" s="60"/>
    </row>
    <row r="22" spans="1:6" s="19" customFormat="1" ht="27" customHeight="1">
      <c r="A22" s="121" t="s">
        <v>101</v>
      </c>
      <c r="B22" s="81">
        <v>-58357000</v>
      </c>
      <c r="C22" s="81">
        <v>-3177000</v>
      </c>
      <c r="D22" s="199">
        <v>-9010000</v>
      </c>
      <c r="E22" s="81">
        <f>B22+C22-D22</f>
        <v>-52524000</v>
      </c>
      <c r="F22" s="60"/>
    </row>
    <row r="23" spans="1:6" s="19" customFormat="1" ht="27" customHeight="1">
      <c r="A23" s="121" t="s">
        <v>103</v>
      </c>
      <c r="B23" s="15">
        <f>B20+B22</f>
        <v>20423000</v>
      </c>
      <c r="C23" s="81">
        <f>C20+C22</f>
        <v>2639000</v>
      </c>
      <c r="D23" s="81">
        <f>D20+D22</f>
        <v>0</v>
      </c>
      <c r="E23" s="15">
        <f>E20+E22</f>
        <v>23062000</v>
      </c>
      <c r="F23" s="60"/>
    </row>
    <row r="24" spans="1:6" s="19" customFormat="1" ht="27" customHeight="1">
      <c r="A24" s="120" t="s">
        <v>104</v>
      </c>
      <c r="B24" s="173">
        <f>B18+B23</f>
        <v>1402131000</v>
      </c>
      <c r="C24" s="85">
        <f>C18+C23</f>
        <v>-19036000</v>
      </c>
      <c r="D24" s="85">
        <f>D18+D23</f>
        <v>18787000</v>
      </c>
      <c r="E24" s="173">
        <f>E18+E23</f>
        <v>1364308000</v>
      </c>
      <c r="F24" s="75"/>
    </row>
    <row r="28" ht="27" customHeight="1">
      <c r="D28" s="174"/>
    </row>
  </sheetData>
  <sheetProtection/>
  <mergeCells count="3">
    <mergeCell ref="A1:F1"/>
    <mergeCell ref="A2:E2"/>
    <mergeCell ref="A3:E3"/>
  </mergeCells>
  <printOptions horizontalCentered="1"/>
  <pageMargins left="0.7480314960629921" right="0.7480314960629921" top="0" bottom="0.7874015748031497" header="0.5118110236220472" footer="0.5118110236220472"/>
  <pageSetup fitToHeight="1" fitToWidth="1" horizontalDpi="600" verticalDpi="600" orientation="landscape" paperSize="9" scale="86" r:id="rId1"/>
  <headerFooter alignWithMargins="0">
    <oddFooter>&amp;C23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14"/>
  <sheetViews>
    <sheetView workbookViewId="0" topLeftCell="A1">
      <selection activeCell="C12" sqref="C12"/>
    </sheetView>
  </sheetViews>
  <sheetFormatPr defaultColWidth="9.00390625" defaultRowHeight="27" customHeight="1"/>
  <cols>
    <col min="1" max="1" width="20.75390625" style="67" bestFit="1" customWidth="1"/>
    <col min="2" max="2" width="15.75390625" style="67" bestFit="1" customWidth="1"/>
    <col min="3" max="3" width="17.375" style="182" customWidth="1"/>
    <col min="4" max="4" width="12.50390625" style="182" customWidth="1"/>
    <col min="5" max="5" width="18.25390625" style="182" bestFit="1" customWidth="1"/>
    <col min="6" max="6" width="17.00390625" style="182" bestFit="1" customWidth="1"/>
    <col min="7" max="7" width="27.625" style="67" customWidth="1"/>
    <col min="8" max="16384" width="9.00390625" style="67" customWidth="1"/>
  </cols>
  <sheetData>
    <row r="1" spans="1:7" ht="27" customHeight="1">
      <c r="A1" s="218" t="s">
        <v>0</v>
      </c>
      <c r="B1" s="219"/>
      <c r="C1" s="219"/>
      <c r="D1" s="219"/>
      <c r="E1" s="219"/>
      <c r="F1" s="219"/>
      <c r="G1" s="220"/>
    </row>
    <row r="2" spans="1:7" ht="27" customHeight="1">
      <c r="A2" s="218" t="s">
        <v>149</v>
      </c>
      <c r="B2" s="219"/>
      <c r="C2" s="219"/>
      <c r="D2" s="219"/>
      <c r="E2" s="219"/>
      <c r="F2" s="219"/>
      <c r="G2" s="5" t="s">
        <v>57</v>
      </c>
    </row>
    <row r="3" spans="1:7" ht="27" customHeight="1">
      <c r="A3" s="218" t="s">
        <v>150</v>
      </c>
      <c r="B3" s="219"/>
      <c r="C3" s="219"/>
      <c r="D3" s="219"/>
      <c r="E3" s="219"/>
      <c r="F3" s="219"/>
      <c r="G3" s="5" t="s">
        <v>58</v>
      </c>
    </row>
    <row r="4" spans="1:7" ht="27" customHeight="1">
      <c r="A4" s="54" t="s">
        <v>110</v>
      </c>
      <c r="B4" s="54"/>
      <c r="C4" s="178"/>
      <c r="D4" s="178"/>
      <c r="E4" s="178"/>
      <c r="F4" s="178"/>
      <c r="G4" s="54"/>
    </row>
    <row r="5" spans="1:7" ht="58.5" customHeight="1">
      <c r="A5" s="4" t="s">
        <v>111</v>
      </c>
      <c r="B5" s="4" t="s">
        <v>112</v>
      </c>
      <c r="C5" s="7" t="s">
        <v>138</v>
      </c>
      <c r="D5" s="7" t="s">
        <v>141</v>
      </c>
      <c r="E5" s="7" t="s">
        <v>139</v>
      </c>
      <c r="F5" s="7" t="s">
        <v>113</v>
      </c>
      <c r="G5" s="177" t="s">
        <v>114</v>
      </c>
    </row>
    <row r="6" spans="1:7" ht="27" customHeight="1">
      <c r="A6" s="3" t="s">
        <v>115</v>
      </c>
      <c r="B6" s="2" t="s">
        <v>116</v>
      </c>
      <c r="C6" s="8">
        <v>99900000</v>
      </c>
      <c r="D6" s="9">
        <v>0</v>
      </c>
      <c r="E6" s="10">
        <v>18200000</v>
      </c>
      <c r="F6" s="10">
        <f>C6+D6-E6</f>
        <v>81700000</v>
      </c>
      <c r="G6" s="69" t="s">
        <v>117</v>
      </c>
    </row>
    <row r="7" spans="1:7" ht="27" customHeight="1">
      <c r="A7" s="3"/>
      <c r="B7" s="2"/>
      <c r="C7" s="8"/>
      <c r="D7" s="9"/>
      <c r="E7" s="10"/>
      <c r="F7" s="11"/>
      <c r="G7" s="69" t="s">
        <v>118</v>
      </c>
    </row>
    <row r="8" spans="1:7" ht="27" customHeight="1">
      <c r="A8" s="3"/>
      <c r="B8" s="2"/>
      <c r="C8" s="8"/>
      <c r="D8" s="9"/>
      <c r="E8" s="10"/>
      <c r="F8" s="11"/>
      <c r="G8" s="69"/>
    </row>
    <row r="9" spans="1:7" ht="27" customHeight="1">
      <c r="A9" s="3" t="s">
        <v>119</v>
      </c>
      <c r="B9" s="2" t="s">
        <v>116</v>
      </c>
      <c r="C9" s="8">
        <v>72700000</v>
      </c>
      <c r="D9" s="9">
        <v>0</v>
      </c>
      <c r="E9" s="12">
        <v>9100000</v>
      </c>
      <c r="F9" s="10">
        <f>C9+D9-E9</f>
        <v>63600000</v>
      </c>
      <c r="G9" s="69" t="s">
        <v>120</v>
      </c>
    </row>
    <row r="10" spans="1:7" ht="27" customHeight="1">
      <c r="A10" s="3"/>
      <c r="B10" s="3"/>
      <c r="C10" s="179"/>
      <c r="D10" s="180"/>
      <c r="E10" s="181"/>
      <c r="F10" s="181"/>
      <c r="G10" s="69" t="s">
        <v>121</v>
      </c>
    </row>
    <row r="11" spans="1:7" ht="27" customHeight="1">
      <c r="A11" s="3"/>
      <c r="B11" s="3"/>
      <c r="C11" s="179"/>
      <c r="D11" s="180"/>
      <c r="E11" s="181"/>
      <c r="F11" s="181"/>
      <c r="G11" s="69"/>
    </row>
    <row r="12" spans="1:7" ht="27" customHeight="1">
      <c r="A12" s="3"/>
      <c r="B12" s="3"/>
      <c r="C12" s="179"/>
      <c r="D12" s="180"/>
      <c r="E12" s="181"/>
      <c r="F12" s="181"/>
      <c r="G12" s="69" t="s">
        <v>140</v>
      </c>
    </row>
    <row r="13" spans="1:7" ht="27" customHeight="1">
      <c r="A13" s="4" t="s">
        <v>49</v>
      </c>
      <c r="B13" s="61"/>
      <c r="C13" s="13">
        <f>SUM(C6:C12)</f>
        <v>172600000</v>
      </c>
      <c r="D13" s="14">
        <f>SUM(D6:D12)</f>
        <v>0</v>
      </c>
      <c r="E13" s="15">
        <f>SUM(E6:E12)</f>
        <v>27300000</v>
      </c>
      <c r="F13" s="15">
        <f>SUM(F6:F12)</f>
        <v>145300000</v>
      </c>
      <c r="G13" s="74"/>
    </row>
    <row r="14" spans="1:7" ht="27" customHeight="1">
      <c r="A14" s="54"/>
      <c r="B14" s="54"/>
      <c r="C14" s="178"/>
      <c r="D14" s="178"/>
      <c r="E14" s="178"/>
      <c r="F14" s="178"/>
      <c r="G14" s="54"/>
    </row>
  </sheetData>
  <sheetProtection/>
  <mergeCells count="3">
    <mergeCell ref="A1:G1"/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workbookViewId="0" topLeftCell="A10">
      <selection activeCell="F26" sqref="F26"/>
    </sheetView>
  </sheetViews>
  <sheetFormatPr defaultColWidth="9.00390625" defaultRowHeight="24.75" customHeight="1"/>
  <cols>
    <col min="1" max="1" width="17.00390625" style="169" bestFit="1" customWidth="1"/>
    <col min="2" max="2" width="8.50390625" style="169" bestFit="1" customWidth="1"/>
    <col min="3" max="3" width="3.875" style="169" customWidth="1"/>
    <col min="4" max="4" width="17.00390625" style="169" bestFit="1" customWidth="1"/>
    <col min="5" max="5" width="15.75390625" style="171" bestFit="1" customWidth="1"/>
    <col min="6" max="6" width="17.00390625" style="76" bestFit="1" customWidth="1"/>
    <col min="7" max="7" width="15.75390625" style="169" bestFit="1" customWidth="1"/>
    <col min="8" max="8" width="10.75390625" style="169" bestFit="1" customWidth="1"/>
    <col min="9" max="9" width="24.00390625" style="76" customWidth="1"/>
    <col min="10" max="16384" width="9.00390625" style="171" customWidth="1"/>
  </cols>
  <sheetData>
    <row r="1" spans="1:9" s="169" customFormat="1" ht="19.5" customHeight="1">
      <c r="A1" s="30"/>
      <c r="B1" s="35"/>
      <c r="C1" s="221" t="s">
        <v>0</v>
      </c>
      <c r="D1" s="221"/>
      <c r="E1" s="221"/>
      <c r="F1" s="221"/>
      <c r="G1" s="221"/>
      <c r="H1" s="221"/>
      <c r="I1" s="18"/>
    </row>
    <row r="2" spans="1:9" s="169" customFormat="1" ht="19.5" customHeight="1">
      <c r="A2" s="30"/>
      <c r="B2" s="35"/>
      <c r="C2" s="221" t="s">
        <v>65</v>
      </c>
      <c r="D2" s="221"/>
      <c r="E2" s="221"/>
      <c r="F2" s="221"/>
      <c r="G2" s="221"/>
      <c r="H2" s="221"/>
      <c r="I2" s="18"/>
    </row>
    <row r="3" spans="1:9" s="169" customFormat="1" ht="19.5" customHeight="1">
      <c r="A3" s="30"/>
      <c r="B3" s="35"/>
      <c r="C3" s="221" t="s">
        <v>142</v>
      </c>
      <c r="D3" s="221"/>
      <c r="E3" s="221"/>
      <c r="F3" s="221"/>
      <c r="G3" s="221"/>
      <c r="H3" s="221"/>
      <c r="I3" s="18" t="s">
        <v>96</v>
      </c>
    </row>
    <row r="4" spans="1:9" s="169" customFormat="1" ht="19.5" customHeight="1">
      <c r="A4" s="30" t="s">
        <v>2</v>
      </c>
      <c r="B4" s="35"/>
      <c r="C4" s="35"/>
      <c r="D4" s="40"/>
      <c r="E4" s="34"/>
      <c r="F4" s="130"/>
      <c r="G4" s="41"/>
      <c r="H4" s="35"/>
      <c r="I4" s="19" t="s">
        <v>3</v>
      </c>
    </row>
    <row r="5" spans="1:9" s="169" customFormat="1" ht="34.5" customHeight="1">
      <c r="A5" s="224" t="s">
        <v>4</v>
      </c>
      <c r="B5" s="226" t="s">
        <v>67</v>
      </c>
      <c r="C5" s="227"/>
      <c r="D5" s="228"/>
      <c r="E5" s="229" t="s">
        <v>109</v>
      </c>
      <c r="F5" s="231" t="s">
        <v>66</v>
      </c>
      <c r="G5" s="201" t="s">
        <v>6</v>
      </c>
      <c r="H5" s="202"/>
      <c r="I5" s="203" t="s">
        <v>7</v>
      </c>
    </row>
    <row r="6" spans="1:9" s="169" customFormat="1" ht="24.75" customHeight="1">
      <c r="A6" s="225"/>
      <c r="B6" s="72" t="s">
        <v>68</v>
      </c>
      <c r="C6" s="222" t="s">
        <v>69</v>
      </c>
      <c r="D6" s="223"/>
      <c r="E6" s="230"/>
      <c r="F6" s="232"/>
      <c r="G6" s="36" t="s">
        <v>64</v>
      </c>
      <c r="H6" s="186" t="s">
        <v>36</v>
      </c>
      <c r="I6" s="204"/>
    </row>
    <row r="7" spans="1:9" ht="21.75" customHeight="1">
      <c r="A7" s="38">
        <f>SUM(A8:A10)</f>
        <v>597748134</v>
      </c>
      <c r="B7" s="170">
        <v>4110</v>
      </c>
      <c r="C7" s="48" t="s">
        <v>70</v>
      </c>
      <c r="D7" s="49"/>
      <c r="E7" s="38">
        <f>SUM(E8:E10)</f>
        <v>557301000</v>
      </c>
      <c r="F7" s="141">
        <f>SUM(F8:F10)</f>
        <v>578000000</v>
      </c>
      <c r="G7" s="42">
        <f>E7-F7</f>
        <v>-20699000</v>
      </c>
      <c r="H7" s="43">
        <f>G7/F7</f>
        <v>-0.03581141868512111</v>
      </c>
      <c r="I7" s="190" t="s">
        <v>169</v>
      </c>
    </row>
    <row r="8" spans="1:9" ht="21.75" customHeight="1">
      <c r="A8" s="31">
        <v>439689505</v>
      </c>
      <c r="B8" s="53">
        <v>4111</v>
      </c>
      <c r="C8" s="50"/>
      <c r="D8" s="49" t="s">
        <v>71</v>
      </c>
      <c r="E8" s="57">
        <v>410879000</v>
      </c>
      <c r="F8" s="132">
        <v>425294000</v>
      </c>
      <c r="G8" s="44">
        <f aca="true" t="shared" si="0" ref="G8:G21">E8-F8</f>
        <v>-14415000</v>
      </c>
      <c r="H8" s="43">
        <f aca="true" t="shared" si="1" ref="H8:H22">G8/F8</f>
        <v>-0.0338942002473583</v>
      </c>
      <c r="I8" s="191" t="s">
        <v>170</v>
      </c>
    </row>
    <row r="9" spans="1:9" ht="21.75" customHeight="1">
      <c r="A9" s="31">
        <v>148678529</v>
      </c>
      <c r="B9" s="53">
        <v>4112</v>
      </c>
      <c r="C9" s="50"/>
      <c r="D9" s="49" t="s">
        <v>8</v>
      </c>
      <c r="E9" s="57">
        <v>138422000</v>
      </c>
      <c r="F9" s="132">
        <v>144316000</v>
      </c>
      <c r="G9" s="45">
        <f t="shared" si="0"/>
        <v>-5894000</v>
      </c>
      <c r="H9" s="43">
        <f t="shared" si="1"/>
        <v>-0.040840932398348066</v>
      </c>
      <c r="I9" s="191" t="s">
        <v>171</v>
      </c>
    </row>
    <row r="10" spans="1:9" ht="21.75" customHeight="1">
      <c r="A10" s="31">
        <v>9380100</v>
      </c>
      <c r="B10" s="53">
        <v>4113</v>
      </c>
      <c r="C10" s="50"/>
      <c r="D10" s="49" t="s">
        <v>143</v>
      </c>
      <c r="E10" s="57">
        <v>8000000</v>
      </c>
      <c r="F10" s="132">
        <v>8390000</v>
      </c>
      <c r="G10" s="45">
        <f t="shared" si="0"/>
        <v>-390000</v>
      </c>
      <c r="H10" s="43">
        <f t="shared" si="1"/>
        <v>-0.04648390941597139</v>
      </c>
      <c r="I10" s="191" t="s">
        <v>172</v>
      </c>
    </row>
    <row r="11" spans="1:9" ht="21.75" customHeight="1">
      <c r="A11" s="55">
        <v>13861270</v>
      </c>
      <c r="B11" s="53">
        <v>4120</v>
      </c>
      <c r="C11" s="48" t="s">
        <v>72</v>
      </c>
      <c r="D11" s="49"/>
      <c r="E11" s="56">
        <v>10045000</v>
      </c>
      <c r="F11" s="142">
        <v>7271000</v>
      </c>
      <c r="G11" s="42">
        <f t="shared" si="0"/>
        <v>2774000</v>
      </c>
      <c r="H11" s="43">
        <f t="shared" si="1"/>
        <v>0.3815156099573649</v>
      </c>
      <c r="I11" s="192" t="s">
        <v>173</v>
      </c>
    </row>
    <row r="12" spans="1:9" ht="21.75" customHeight="1">
      <c r="A12" s="55">
        <v>28853106</v>
      </c>
      <c r="B12" s="53">
        <v>4130</v>
      </c>
      <c r="C12" s="48" t="s">
        <v>73</v>
      </c>
      <c r="D12" s="49"/>
      <c r="E12" s="56">
        <v>25743000</v>
      </c>
      <c r="F12" s="142">
        <v>30957000</v>
      </c>
      <c r="G12" s="42">
        <f t="shared" si="0"/>
        <v>-5214000</v>
      </c>
      <c r="H12" s="43">
        <f t="shared" si="1"/>
        <v>-0.16842717317569533</v>
      </c>
      <c r="I12" s="192" t="s">
        <v>174</v>
      </c>
    </row>
    <row r="13" spans="1:9" ht="21.75" customHeight="1">
      <c r="A13" s="55">
        <f>SUM(A14:A15)</f>
        <v>169301773</v>
      </c>
      <c r="B13" s="53">
        <v>4150</v>
      </c>
      <c r="C13" s="48" t="s">
        <v>74</v>
      </c>
      <c r="D13" s="49"/>
      <c r="E13" s="58">
        <f>SUM(E14:E15)</f>
        <v>101047000</v>
      </c>
      <c r="F13" s="143">
        <f>SUM(F14:F15)</f>
        <v>111717000</v>
      </c>
      <c r="G13" s="42">
        <f t="shared" si="0"/>
        <v>-10670000</v>
      </c>
      <c r="H13" s="43">
        <f t="shared" si="1"/>
        <v>-0.09550918839567836</v>
      </c>
      <c r="I13" s="191" t="s">
        <v>175</v>
      </c>
    </row>
    <row r="14" spans="1:9" ht="21.75" customHeight="1">
      <c r="A14" s="31">
        <v>168125692</v>
      </c>
      <c r="B14" s="53">
        <v>4151</v>
      </c>
      <c r="C14" s="50"/>
      <c r="D14" s="49" t="s">
        <v>75</v>
      </c>
      <c r="E14" s="39">
        <v>100047000</v>
      </c>
      <c r="F14" s="132">
        <v>110717000</v>
      </c>
      <c r="G14" s="44">
        <f t="shared" si="0"/>
        <v>-10670000</v>
      </c>
      <c r="H14" s="43">
        <f t="shared" si="1"/>
        <v>-0.09637183088414607</v>
      </c>
      <c r="I14" s="192" t="s">
        <v>176</v>
      </c>
    </row>
    <row r="15" spans="1:9" ht="21.75" customHeight="1">
      <c r="A15" s="31">
        <v>1176081</v>
      </c>
      <c r="B15" s="53">
        <v>4152</v>
      </c>
      <c r="C15" s="50"/>
      <c r="D15" s="49" t="s">
        <v>76</v>
      </c>
      <c r="E15" s="57">
        <v>1000000</v>
      </c>
      <c r="F15" s="132">
        <v>1000000</v>
      </c>
      <c r="G15" s="46">
        <f t="shared" si="0"/>
        <v>0</v>
      </c>
      <c r="H15" s="43">
        <f t="shared" si="1"/>
        <v>0</v>
      </c>
      <c r="I15" s="192" t="s">
        <v>177</v>
      </c>
    </row>
    <row r="16" spans="1:9" ht="21.75" customHeight="1">
      <c r="A16" s="55">
        <f>SUM(A17)</f>
        <v>6264299</v>
      </c>
      <c r="B16" s="53">
        <v>4170</v>
      </c>
      <c r="C16" s="184" t="s">
        <v>144</v>
      </c>
      <c r="D16" s="183"/>
      <c r="E16" s="56">
        <f>SUM(E17)</f>
        <v>5340000</v>
      </c>
      <c r="F16" s="143">
        <f>SUM(F17)</f>
        <v>5300000</v>
      </c>
      <c r="G16" s="42">
        <f t="shared" si="0"/>
        <v>40000</v>
      </c>
      <c r="H16" s="43">
        <f t="shared" si="1"/>
        <v>0.007547169811320755</v>
      </c>
      <c r="I16" s="191" t="s">
        <v>178</v>
      </c>
    </row>
    <row r="17" spans="1:9" ht="21.75" customHeight="1">
      <c r="A17" s="31">
        <v>6264299</v>
      </c>
      <c r="B17" s="53">
        <v>4171</v>
      </c>
      <c r="C17" s="50"/>
      <c r="D17" s="49" t="s">
        <v>77</v>
      </c>
      <c r="E17" s="57">
        <v>5340000</v>
      </c>
      <c r="F17" s="132">
        <v>5300000</v>
      </c>
      <c r="G17" s="44">
        <f t="shared" si="0"/>
        <v>40000</v>
      </c>
      <c r="H17" s="43">
        <f t="shared" si="1"/>
        <v>0.007547169811320755</v>
      </c>
      <c r="I17" s="191" t="s">
        <v>179</v>
      </c>
    </row>
    <row r="18" spans="1:9" ht="21.75" customHeight="1">
      <c r="A18" s="56">
        <f>SUM(A19:A21)</f>
        <v>48647700</v>
      </c>
      <c r="B18" s="53">
        <v>4190</v>
      </c>
      <c r="C18" s="48" t="s">
        <v>78</v>
      </c>
      <c r="D18" s="49"/>
      <c r="E18" s="56">
        <f>SUM(E19:E21)</f>
        <v>25300000</v>
      </c>
      <c r="F18" s="144">
        <f>SUM(F19:F21)</f>
        <v>27766000</v>
      </c>
      <c r="G18" s="42">
        <f t="shared" si="0"/>
        <v>-2466000</v>
      </c>
      <c r="H18" s="43">
        <f t="shared" si="1"/>
        <v>-0.088813656990564</v>
      </c>
      <c r="I18" s="191" t="s">
        <v>180</v>
      </c>
    </row>
    <row r="19" spans="1:9" ht="21.75" customHeight="1">
      <c r="A19" s="31">
        <v>1568760</v>
      </c>
      <c r="B19" s="53">
        <v>4192</v>
      </c>
      <c r="C19" s="50"/>
      <c r="D19" s="49" t="s">
        <v>79</v>
      </c>
      <c r="E19" s="57">
        <v>1484000</v>
      </c>
      <c r="F19" s="132">
        <v>1536000</v>
      </c>
      <c r="G19" s="45">
        <f t="shared" si="0"/>
        <v>-52000</v>
      </c>
      <c r="H19" s="43">
        <f t="shared" si="1"/>
        <v>-0.033854166666666664</v>
      </c>
      <c r="I19" s="191" t="s">
        <v>181</v>
      </c>
    </row>
    <row r="20" spans="1:9" ht="21.75" customHeight="1">
      <c r="A20" s="31">
        <v>21452991</v>
      </c>
      <c r="B20" s="53">
        <v>4193</v>
      </c>
      <c r="C20" s="50"/>
      <c r="D20" s="49" t="s">
        <v>87</v>
      </c>
      <c r="E20" s="57">
        <v>20286000</v>
      </c>
      <c r="F20" s="132">
        <v>21000000</v>
      </c>
      <c r="G20" s="45">
        <f t="shared" si="0"/>
        <v>-714000</v>
      </c>
      <c r="H20" s="43">
        <f t="shared" si="1"/>
        <v>-0.034</v>
      </c>
      <c r="I20" s="192" t="s">
        <v>182</v>
      </c>
    </row>
    <row r="21" spans="1:9" ht="21.75" customHeight="1">
      <c r="A21" s="31">
        <v>25625949</v>
      </c>
      <c r="B21" s="53">
        <v>4199</v>
      </c>
      <c r="C21" s="50"/>
      <c r="D21" s="49" t="s">
        <v>80</v>
      </c>
      <c r="E21" s="59">
        <v>3530000</v>
      </c>
      <c r="F21" s="132">
        <v>5230000</v>
      </c>
      <c r="G21" s="45">
        <f t="shared" si="0"/>
        <v>-1700000</v>
      </c>
      <c r="H21" s="43">
        <f t="shared" si="1"/>
        <v>-0.32504780114722753</v>
      </c>
      <c r="I21" s="192" t="s">
        <v>183</v>
      </c>
    </row>
    <row r="22" spans="1:9" ht="21.75" customHeight="1">
      <c r="A22" s="33">
        <f>A7+A11+A12+A13+A16+A18</f>
        <v>864676282</v>
      </c>
      <c r="B22" s="72"/>
      <c r="C22" s="51"/>
      <c r="D22" s="52" t="s">
        <v>9</v>
      </c>
      <c r="E22" s="33">
        <f>E7+E11+E12+E13+E16+E18</f>
        <v>724776000</v>
      </c>
      <c r="F22" s="81">
        <f>F7+F11+F12+F13+F16+F18</f>
        <v>761011000</v>
      </c>
      <c r="G22" s="37">
        <f>G7+G11+G12+G13+G16+G18</f>
        <v>-36235000</v>
      </c>
      <c r="H22" s="47">
        <f t="shared" si="1"/>
        <v>-0.04761429204045671</v>
      </c>
      <c r="I22" s="200" t="s">
        <v>184</v>
      </c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</sheetData>
  <sheetProtection/>
  <mergeCells count="10">
    <mergeCell ref="I5:I6"/>
    <mergeCell ref="C6:D6"/>
    <mergeCell ref="A5:A6"/>
    <mergeCell ref="B5:D5"/>
    <mergeCell ref="E5:E6"/>
    <mergeCell ref="F5:F6"/>
    <mergeCell ref="C1:H1"/>
    <mergeCell ref="C2:H2"/>
    <mergeCell ref="C3:H3"/>
    <mergeCell ref="G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&amp;C32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50"/>
  <sheetViews>
    <sheetView tabSelected="1" workbookViewId="0" topLeftCell="A1">
      <selection activeCell="F48" sqref="F48"/>
    </sheetView>
  </sheetViews>
  <sheetFormatPr defaultColWidth="9.00390625" defaultRowHeight="21.75" customHeight="1"/>
  <cols>
    <col min="1" max="1" width="17.00390625" style="67" customWidth="1"/>
    <col min="2" max="2" width="6.875" style="67" customWidth="1"/>
    <col min="3" max="3" width="2.25390625" style="67" customWidth="1"/>
    <col min="4" max="4" width="25.625" style="67" customWidth="1"/>
    <col min="5" max="5" width="15.375" style="67" customWidth="1"/>
    <col min="6" max="6" width="16.75390625" style="67" customWidth="1"/>
    <col min="7" max="7" width="14.50390625" style="168" customWidth="1"/>
    <col min="8" max="8" width="12.00390625" style="67" customWidth="1"/>
    <col min="9" max="9" width="32.50390625" style="67" customWidth="1"/>
    <col min="10" max="16384" width="9.00390625" style="164" customWidth="1"/>
  </cols>
  <sheetData>
    <row r="1" spans="1:9" s="67" customFormat="1" ht="19.5" customHeight="1">
      <c r="A1" s="218" t="s">
        <v>124</v>
      </c>
      <c r="B1" s="220"/>
      <c r="C1" s="220"/>
      <c r="D1" s="220"/>
      <c r="E1" s="220"/>
      <c r="F1" s="220"/>
      <c r="G1" s="220"/>
      <c r="H1" s="220"/>
      <c r="I1" s="220"/>
    </row>
    <row r="2" spans="1:9" s="67" customFormat="1" ht="19.5" customHeight="1">
      <c r="A2" s="218" t="s">
        <v>125</v>
      </c>
      <c r="B2" s="220"/>
      <c r="C2" s="220"/>
      <c r="D2" s="220"/>
      <c r="E2" s="220"/>
      <c r="F2" s="220"/>
      <c r="G2" s="220"/>
      <c r="H2" s="220"/>
      <c r="I2" s="220"/>
    </row>
    <row r="3" spans="1:9" s="67" customFormat="1" ht="19.5" customHeight="1">
      <c r="A3" s="218" t="s">
        <v>146</v>
      </c>
      <c r="B3" s="220"/>
      <c r="C3" s="220"/>
      <c r="D3" s="220"/>
      <c r="E3" s="220"/>
      <c r="F3" s="220"/>
      <c r="G3" s="220"/>
      <c r="H3" s="220"/>
      <c r="I3" s="65" t="s">
        <v>126</v>
      </c>
    </row>
    <row r="4" spans="1:9" s="67" customFormat="1" ht="17.25" customHeight="1">
      <c r="A4" s="6" t="s">
        <v>128</v>
      </c>
      <c r="B4" s="54"/>
      <c r="C4" s="54"/>
      <c r="D4" s="87"/>
      <c r="E4" s="65"/>
      <c r="F4" s="88"/>
      <c r="G4" s="89"/>
      <c r="H4" s="54"/>
      <c r="I4" s="54" t="s">
        <v>3</v>
      </c>
    </row>
    <row r="5" spans="1:9" s="67" customFormat="1" ht="36.75" customHeight="1">
      <c r="A5" s="241" t="s">
        <v>129</v>
      </c>
      <c r="B5" s="234" t="s">
        <v>11</v>
      </c>
      <c r="C5" s="235"/>
      <c r="D5" s="236"/>
      <c r="E5" s="243" t="s">
        <v>5</v>
      </c>
      <c r="F5" s="241" t="s">
        <v>127</v>
      </c>
      <c r="G5" s="237" t="s">
        <v>6</v>
      </c>
      <c r="H5" s="238"/>
      <c r="I5" s="239" t="s">
        <v>7</v>
      </c>
    </row>
    <row r="6" spans="1:9" s="67" customFormat="1" ht="19.5" customHeight="1">
      <c r="A6" s="242"/>
      <c r="B6" s="129" t="s">
        <v>14</v>
      </c>
      <c r="C6" s="246" t="s">
        <v>15</v>
      </c>
      <c r="D6" s="247"/>
      <c r="E6" s="244"/>
      <c r="F6" s="245"/>
      <c r="G6" s="94" t="s">
        <v>64</v>
      </c>
      <c r="H6" s="4" t="s">
        <v>36</v>
      </c>
      <c r="I6" s="240"/>
    </row>
    <row r="7" spans="1:9" ht="21.75" customHeight="1">
      <c r="A7" s="13">
        <f>SUM(A8:A13)</f>
        <v>3244722</v>
      </c>
      <c r="B7" s="163">
        <v>5110</v>
      </c>
      <c r="C7" s="101" t="s">
        <v>25</v>
      </c>
      <c r="D7" s="102"/>
      <c r="E7" s="103">
        <f>SUM(E8:E13)</f>
        <v>4473000</v>
      </c>
      <c r="F7" s="103">
        <f>SUM(F8:F13)</f>
        <v>2570000</v>
      </c>
      <c r="G7" s="63">
        <f>E7-F7</f>
        <v>1903000</v>
      </c>
      <c r="H7" s="157">
        <f>G7/F7</f>
        <v>0.7404669260700389</v>
      </c>
      <c r="I7" s="187" t="s">
        <v>122</v>
      </c>
    </row>
    <row r="8" spans="1:9" ht="21.75" customHeight="1">
      <c r="A8" s="95">
        <v>775830</v>
      </c>
      <c r="B8" s="3">
        <v>5111</v>
      </c>
      <c r="C8" s="104"/>
      <c r="D8" s="105" t="s">
        <v>26</v>
      </c>
      <c r="E8" s="106">
        <v>800000</v>
      </c>
      <c r="F8" s="106">
        <v>800000</v>
      </c>
      <c r="G8" s="153">
        <f aca="true" t="shared" si="0" ref="G8:G34">E8-F8</f>
        <v>0</v>
      </c>
      <c r="H8" s="154">
        <f aca="true" t="shared" si="1" ref="H8:H36">G8/F8</f>
        <v>0</v>
      </c>
      <c r="I8" s="194" t="s">
        <v>187</v>
      </c>
    </row>
    <row r="9" spans="1:9" ht="21.75" customHeight="1">
      <c r="A9" s="95">
        <v>2077656</v>
      </c>
      <c r="B9" s="3">
        <v>5112</v>
      </c>
      <c r="C9" s="17"/>
      <c r="D9" s="105" t="s">
        <v>27</v>
      </c>
      <c r="E9" s="106">
        <v>2860000</v>
      </c>
      <c r="F9" s="155">
        <v>1500000</v>
      </c>
      <c r="G9" s="153">
        <f t="shared" si="0"/>
        <v>1360000</v>
      </c>
      <c r="H9" s="154">
        <f t="shared" si="1"/>
        <v>0.9066666666666666</v>
      </c>
      <c r="I9" s="194" t="s">
        <v>188</v>
      </c>
    </row>
    <row r="10" spans="1:9" ht="21.75" customHeight="1">
      <c r="A10" s="95"/>
      <c r="B10" s="3">
        <v>5113</v>
      </c>
      <c r="C10" s="17"/>
      <c r="D10" s="105" t="s">
        <v>89</v>
      </c>
      <c r="E10" s="106">
        <v>23000</v>
      </c>
      <c r="F10" s="153">
        <v>0</v>
      </c>
      <c r="G10" s="153">
        <v>0</v>
      </c>
      <c r="H10" s="154">
        <v>0</v>
      </c>
      <c r="I10" s="70"/>
    </row>
    <row r="11" spans="1:9" ht="21.75" customHeight="1">
      <c r="A11" s="96">
        <v>37764</v>
      </c>
      <c r="B11" s="3">
        <v>5114</v>
      </c>
      <c r="C11" s="17"/>
      <c r="D11" s="105" t="s">
        <v>29</v>
      </c>
      <c r="E11" s="106">
        <v>50000</v>
      </c>
      <c r="F11" s="155">
        <v>40000</v>
      </c>
      <c r="G11" s="153">
        <f t="shared" si="0"/>
        <v>10000</v>
      </c>
      <c r="H11" s="154">
        <f t="shared" si="1"/>
        <v>0.25</v>
      </c>
      <c r="I11" s="70"/>
    </row>
    <row r="12" spans="1:9" ht="21.75" customHeight="1">
      <c r="A12" s="95">
        <v>343848</v>
      </c>
      <c r="B12" s="3">
        <v>5115</v>
      </c>
      <c r="C12" s="17"/>
      <c r="D12" s="105" t="s">
        <v>28</v>
      </c>
      <c r="E12" s="109">
        <v>720000</v>
      </c>
      <c r="F12" s="155">
        <v>210000</v>
      </c>
      <c r="G12" s="153">
        <f t="shared" si="0"/>
        <v>510000</v>
      </c>
      <c r="H12" s="154">
        <f t="shared" si="1"/>
        <v>2.4285714285714284</v>
      </c>
      <c r="I12" s="70"/>
    </row>
    <row r="13" spans="1:9" ht="21.75" customHeight="1">
      <c r="A13" s="96">
        <v>9624</v>
      </c>
      <c r="B13" s="3">
        <v>5116</v>
      </c>
      <c r="C13" s="17"/>
      <c r="D13" s="27" t="s">
        <v>88</v>
      </c>
      <c r="E13" s="109">
        <v>20000</v>
      </c>
      <c r="F13" s="155">
        <v>20000</v>
      </c>
      <c r="G13" s="153">
        <v>0</v>
      </c>
      <c r="H13" s="154">
        <v>0</v>
      </c>
      <c r="I13" s="188" t="s">
        <v>136</v>
      </c>
    </row>
    <row r="14" spans="1:9" ht="21.75" customHeight="1">
      <c r="A14" s="98">
        <f>SUM(A15:A19)</f>
        <v>198216699</v>
      </c>
      <c r="B14" s="3">
        <v>5120</v>
      </c>
      <c r="C14" s="78" t="s">
        <v>30</v>
      </c>
      <c r="D14" s="107"/>
      <c r="E14" s="117">
        <f>SUM(E15:E19)</f>
        <v>236075000</v>
      </c>
      <c r="F14" s="117">
        <f>SUM(F15:F19)</f>
        <v>242883000</v>
      </c>
      <c r="G14" s="63">
        <f t="shared" si="0"/>
        <v>-6808000</v>
      </c>
      <c r="H14" s="157">
        <f t="shared" si="1"/>
        <v>-0.028029956810480768</v>
      </c>
      <c r="I14" s="193" t="s">
        <v>151</v>
      </c>
    </row>
    <row r="15" spans="1:9" ht="21.75" customHeight="1">
      <c r="A15" s="95">
        <v>92609655</v>
      </c>
      <c r="B15" s="3">
        <v>5121</v>
      </c>
      <c r="C15" s="17"/>
      <c r="D15" s="105" t="s">
        <v>26</v>
      </c>
      <c r="E15" s="109">
        <v>92682000</v>
      </c>
      <c r="F15" s="109">
        <v>95687000</v>
      </c>
      <c r="G15" s="153">
        <f t="shared" si="0"/>
        <v>-3005000</v>
      </c>
      <c r="H15" s="154">
        <f t="shared" si="1"/>
        <v>-0.03140447500705425</v>
      </c>
      <c r="I15" s="194" t="s">
        <v>189</v>
      </c>
    </row>
    <row r="16" spans="1:9" ht="21.75" customHeight="1">
      <c r="A16" s="95">
        <v>35889711</v>
      </c>
      <c r="B16" s="3">
        <v>5122</v>
      </c>
      <c r="C16" s="17"/>
      <c r="D16" s="105" t="s">
        <v>27</v>
      </c>
      <c r="E16" s="108">
        <v>64214000</v>
      </c>
      <c r="F16" s="155">
        <v>67000000</v>
      </c>
      <c r="G16" s="153">
        <f t="shared" si="0"/>
        <v>-2786000</v>
      </c>
      <c r="H16" s="154">
        <f t="shared" si="1"/>
        <v>-0.041582089552238806</v>
      </c>
      <c r="I16" s="193" t="s">
        <v>152</v>
      </c>
    </row>
    <row r="17" spans="1:9" ht="21.75" customHeight="1">
      <c r="A17" s="95">
        <v>22260433</v>
      </c>
      <c r="B17" s="3">
        <v>5123</v>
      </c>
      <c r="C17" s="17"/>
      <c r="D17" s="105" t="s">
        <v>89</v>
      </c>
      <c r="E17" s="108">
        <v>27273000</v>
      </c>
      <c r="F17" s="155">
        <v>26500000</v>
      </c>
      <c r="G17" s="153">
        <f t="shared" si="0"/>
        <v>773000</v>
      </c>
      <c r="H17" s="154">
        <f t="shared" si="1"/>
        <v>0.02916981132075472</v>
      </c>
      <c r="I17" s="193" t="s">
        <v>153</v>
      </c>
    </row>
    <row r="18" spans="1:9" ht="21.75" customHeight="1">
      <c r="A18" s="95">
        <v>3975011</v>
      </c>
      <c r="B18" s="3">
        <v>5124</v>
      </c>
      <c r="C18" s="17"/>
      <c r="D18" s="105" t="s">
        <v>37</v>
      </c>
      <c r="E18" s="109">
        <v>4726000</v>
      </c>
      <c r="F18" s="109">
        <v>4980000</v>
      </c>
      <c r="G18" s="153">
        <f t="shared" si="0"/>
        <v>-254000</v>
      </c>
      <c r="H18" s="154">
        <f t="shared" si="1"/>
        <v>-0.05100401606425703</v>
      </c>
      <c r="I18" s="70"/>
    </row>
    <row r="19" spans="1:9" ht="21.75" customHeight="1">
      <c r="A19" s="96">
        <v>43481889</v>
      </c>
      <c r="B19" s="3">
        <v>5125</v>
      </c>
      <c r="C19" s="17"/>
      <c r="D19" s="27" t="s">
        <v>88</v>
      </c>
      <c r="E19" s="109">
        <v>47180000</v>
      </c>
      <c r="F19" s="155">
        <v>48716000</v>
      </c>
      <c r="G19" s="153">
        <f>E19-F19</f>
        <v>-1536000</v>
      </c>
      <c r="H19" s="154">
        <f t="shared" si="1"/>
        <v>-0.031529682239921177</v>
      </c>
      <c r="I19" s="66" t="s">
        <v>137</v>
      </c>
    </row>
    <row r="20" spans="1:9" ht="21.75" customHeight="1">
      <c r="A20" s="98">
        <f>SUM(A21:A25)</f>
        <v>522119012</v>
      </c>
      <c r="B20" s="3">
        <v>5130</v>
      </c>
      <c r="C20" s="78" t="s">
        <v>38</v>
      </c>
      <c r="D20" s="107"/>
      <c r="E20" s="117">
        <f>SUM(E21:E25)</f>
        <v>448256000</v>
      </c>
      <c r="F20" s="156">
        <f>SUM(F21:F25)</f>
        <v>460374000</v>
      </c>
      <c r="G20" s="63">
        <f t="shared" si="0"/>
        <v>-12118000</v>
      </c>
      <c r="H20" s="157">
        <f t="shared" si="1"/>
        <v>-0.026322077267612855</v>
      </c>
      <c r="I20" s="193" t="s">
        <v>151</v>
      </c>
    </row>
    <row r="21" spans="1:9" ht="21.75" customHeight="1">
      <c r="A21" s="95">
        <v>378641428</v>
      </c>
      <c r="B21" s="3">
        <v>5131</v>
      </c>
      <c r="C21" s="17"/>
      <c r="D21" s="105" t="s">
        <v>26</v>
      </c>
      <c r="E21" s="109">
        <v>348714000</v>
      </c>
      <c r="F21" s="109">
        <v>361189000</v>
      </c>
      <c r="G21" s="153">
        <f t="shared" si="0"/>
        <v>-12475000</v>
      </c>
      <c r="H21" s="154">
        <f t="shared" si="1"/>
        <v>-0.03453870411335894</v>
      </c>
      <c r="I21" s="193" t="s">
        <v>190</v>
      </c>
    </row>
    <row r="22" spans="1:9" ht="21.75" customHeight="1">
      <c r="A22" s="95">
        <v>85475326</v>
      </c>
      <c r="B22" s="3">
        <v>5132</v>
      </c>
      <c r="C22" s="17"/>
      <c r="D22" s="105" t="s">
        <v>27</v>
      </c>
      <c r="E22" s="109">
        <v>37094000</v>
      </c>
      <c r="F22" s="155">
        <v>41000000</v>
      </c>
      <c r="G22" s="153">
        <f t="shared" si="0"/>
        <v>-3906000</v>
      </c>
      <c r="H22" s="154">
        <f t="shared" si="1"/>
        <v>-0.09526829268292683</v>
      </c>
      <c r="I22" s="193" t="s">
        <v>168</v>
      </c>
    </row>
    <row r="23" spans="1:9" ht="21.75" customHeight="1">
      <c r="A23" s="95">
        <v>3847624</v>
      </c>
      <c r="B23" s="3">
        <v>5133</v>
      </c>
      <c r="C23" s="17"/>
      <c r="D23" s="105" t="s">
        <v>89</v>
      </c>
      <c r="E23" s="109">
        <v>7546000</v>
      </c>
      <c r="F23" s="155">
        <v>1261000</v>
      </c>
      <c r="G23" s="153">
        <f t="shared" si="0"/>
        <v>6285000</v>
      </c>
      <c r="H23" s="154">
        <f t="shared" si="1"/>
        <v>4.984139571768438</v>
      </c>
      <c r="I23" s="70"/>
    </row>
    <row r="24" spans="1:9" ht="21.75" customHeight="1">
      <c r="A24" s="95">
        <v>8932103</v>
      </c>
      <c r="B24" s="3">
        <v>5134</v>
      </c>
      <c r="C24" s="17"/>
      <c r="D24" s="105" t="s">
        <v>37</v>
      </c>
      <c r="E24" s="109">
        <v>11022000</v>
      </c>
      <c r="F24" s="155">
        <v>11618000</v>
      </c>
      <c r="G24" s="153">
        <f>E24-F24</f>
        <v>-596000</v>
      </c>
      <c r="H24" s="154">
        <f>G24/F24</f>
        <v>-0.05129970735066276</v>
      </c>
      <c r="I24" s="70"/>
    </row>
    <row r="25" spans="1:9" ht="21.75" customHeight="1">
      <c r="A25" s="185">
        <v>45222531</v>
      </c>
      <c r="B25" s="71">
        <v>5135</v>
      </c>
      <c r="C25" s="110"/>
      <c r="D25" s="165" t="s">
        <v>88</v>
      </c>
      <c r="E25" s="111">
        <v>43880000</v>
      </c>
      <c r="F25" s="158">
        <v>45306000</v>
      </c>
      <c r="G25" s="62">
        <f>E25-F25</f>
        <v>-1426000</v>
      </c>
      <c r="H25" s="176">
        <f>G25/F25</f>
        <v>-0.031474859841963534</v>
      </c>
      <c r="I25" s="71"/>
    </row>
    <row r="26" spans="1:9" ht="21.75" customHeight="1">
      <c r="A26" s="99"/>
      <c r="B26" s="17"/>
      <c r="C26" s="17"/>
      <c r="D26" s="79"/>
      <c r="E26" s="112"/>
      <c r="F26" s="99"/>
      <c r="G26" s="73"/>
      <c r="H26" s="159"/>
      <c r="I26" s="189"/>
    </row>
    <row r="27" spans="1:9" s="67" customFormat="1" ht="21.75" customHeight="1">
      <c r="A27" s="218" t="s">
        <v>0</v>
      </c>
      <c r="B27" s="220"/>
      <c r="C27" s="220"/>
      <c r="D27" s="220"/>
      <c r="E27" s="220"/>
      <c r="F27" s="220"/>
      <c r="G27" s="220"/>
      <c r="H27" s="220"/>
      <c r="I27" s="220"/>
    </row>
    <row r="28" spans="1:9" s="67" customFormat="1" ht="21.75" customHeight="1">
      <c r="A28" s="218" t="s">
        <v>10</v>
      </c>
      <c r="B28" s="233"/>
      <c r="C28" s="233"/>
      <c r="D28" s="233"/>
      <c r="E28" s="233"/>
      <c r="F28" s="233"/>
      <c r="G28" s="233"/>
      <c r="H28" s="233"/>
      <c r="I28" s="233"/>
    </row>
    <row r="29" spans="1:9" s="67" customFormat="1" ht="21.75" customHeight="1">
      <c r="A29" s="218" t="s">
        <v>147</v>
      </c>
      <c r="B29" s="233"/>
      <c r="C29" s="233"/>
      <c r="D29" s="233"/>
      <c r="E29" s="233"/>
      <c r="F29" s="233"/>
      <c r="G29" s="233"/>
      <c r="H29" s="233"/>
      <c r="I29" s="65" t="s">
        <v>86</v>
      </c>
    </row>
    <row r="30" spans="1:9" ht="21.75" customHeight="1">
      <c r="A30" s="6" t="s">
        <v>128</v>
      </c>
      <c r="B30" s="54"/>
      <c r="C30" s="54"/>
      <c r="D30" s="87"/>
      <c r="E30" s="65"/>
      <c r="F30" s="88"/>
      <c r="G30" s="89"/>
      <c r="H30" s="54"/>
      <c r="I30" s="54" t="s">
        <v>3</v>
      </c>
    </row>
    <row r="31" spans="1:9" ht="32.25" customHeight="1">
      <c r="A31" s="90" t="s">
        <v>130</v>
      </c>
      <c r="B31" s="234" t="s">
        <v>11</v>
      </c>
      <c r="C31" s="235"/>
      <c r="D31" s="236"/>
      <c r="E31" s="91" t="s">
        <v>81</v>
      </c>
      <c r="F31" s="90" t="s">
        <v>123</v>
      </c>
      <c r="G31" s="237" t="s">
        <v>6</v>
      </c>
      <c r="H31" s="238"/>
      <c r="I31" s="239" t="s">
        <v>7</v>
      </c>
    </row>
    <row r="32" spans="1:9" ht="22.5" customHeight="1">
      <c r="A32" s="93" t="s">
        <v>131</v>
      </c>
      <c r="B32" s="71" t="s">
        <v>68</v>
      </c>
      <c r="C32" s="234" t="s">
        <v>82</v>
      </c>
      <c r="D32" s="236"/>
      <c r="E32" s="92" t="s">
        <v>12</v>
      </c>
      <c r="F32" s="93" t="s">
        <v>13</v>
      </c>
      <c r="G32" s="94" t="s">
        <v>64</v>
      </c>
      <c r="H32" s="4" t="s">
        <v>36</v>
      </c>
      <c r="I32" s="240"/>
    </row>
    <row r="33" spans="1:9" ht="21.75" customHeight="1">
      <c r="A33" s="98">
        <f>SUM(A34:A35)</f>
        <v>26131910</v>
      </c>
      <c r="B33" s="163">
        <v>5140</v>
      </c>
      <c r="C33" s="78" t="s">
        <v>39</v>
      </c>
      <c r="D33" s="105"/>
      <c r="E33" s="117">
        <f>SUM(E34:E35)</f>
        <v>22185000</v>
      </c>
      <c r="F33" s="117">
        <f>SUM(F34:F35)</f>
        <v>23442000</v>
      </c>
      <c r="G33" s="63">
        <f t="shared" si="0"/>
        <v>-1257000</v>
      </c>
      <c r="H33" s="157">
        <f t="shared" si="1"/>
        <v>-0.05362170463271052</v>
      </c>
      <c r="I33" s="195" t="s">
        <v>154</v>
      </c>
    </row>
    <row r="34" spans="1:9" ht="21.75" customHeight="1">
      <c r="A34" s="95">
        <v>5293072</v>
      </c>
      <c r="B34" s="3">
        <v>5141</v>
      </c>
      <c r="C34" s="17"/>
      <c r="D34" s="105" t="s">
        <v>90</v>
      </c>
      <c r="E34" s="109">
        <v>5519000</v>
      </c>
      <c r="F34" s="155">
        <v>3290000</v>
      </c>
      <c r="G34" s="153">
        <f t="shared" si="0"/>
        <v>2229000</v>
      </c>
      <c r="H34" s="154">
        <f t="shared" si="1"/>
        <v>0.6775075987841945</v>
      </c>
      <c r="I34" s="193" t="s">
        <v>158</v>
      </c>
    </row>
    <row r="35" spans="1:9" ht="21.75" customHeight="1">
      <c r="A35" s="95">
        <v>20838838</v>
      </c>
      <c r="B35" s="3">
        <v>5142</v>
      </c>
      <c r="C35" s="17"/>
      <c r="D35" s="105" t="s">
        <v>91</v>
      </c>
      <c r="E35" s="109">
        <v>16666000</v>
      </c>
      <c r="F35" s="155">
        <v>20152000</v>
      </c>
      <c r="G35" s="153">
        <f>E35-F35</f>
        <v>-3486000</v>
      </c>
      <c r="H35" s="154">
        <f t="shared" si="1"/>
        <v>-0.17298531163159983</v>
      </c>
      <c r="I35" s="193" t="s">
        <v>159</v>
      </c>
    </row>
    <row r="36" spans="1:9" ht="21.75" customHeight="1">
      <c r="A36" s="98">
        <f>SUM(A37:A39)</f>
        <v>8998123</v>
      </c>
      <c r="B36" s="3">
        <v>5150</v>
      </c>
      <c r="C36" s="104" t="s">
        <v>191</v>
      </c>
      <c r="D36" s="105"/>
      <c r="E36" s="117">
        <f>SUM(E37:E39)</f>
        <v>6751000</v>
      </c>
      <c r="F36" s="156">
        <f>SUM(F37:F39)</f>
        <v>3393000</v>
      </c>
      <c r="G36" s="63">
        <f>E36-F36</f>
        <v>3358000</v>
      </c>
      <c r="H36" s="157">
        <f t="shared" si="1"/>
        <v>0.9896846448570586</v>
      </c>
      <c r="I36" s="3"/>
    </row>
    <row r="37" spans="1:9" ht="21.75" customHeight="1">
      <c r="A37" s="100">
        <v>4836124</v>
      </c>
      <c r="B37" s="3">
        <v>5151</v>
      </c>
      <c r="C37" s="17"/>
      <c r="D37" s="105" t="s">
        <v>26</v>
      </c>
      <c r="E37" s="113">
        <v>5228000</v>
      </c>
      <c r="F37" s="113">
        <v>2361000</v>
      </c>
      <c r="G37" s="160">
        <f>E37-F37</f>
        <v>2867000</v>
      </c>
      <c r="H37" s="154">
        <f>G37/F37</f>
        <v>1.21431596781025</v>
      </c>
      <c r="I37" s="66" t="s">
        <v>155</v>
      </c>
    </row>
    <row r="38" spans="1:9" ht="21.75" customHeight="1">
      <c r="A38" s="95">
        <v>4117658</v>
      </c>
      <c r="B38" s="3">
        <v>5152</v>
      </c>
      <c r="C38" s="17"/>
      <c r="D38" s="105" t="s">
        <v>27</v>
      </c>
      <c r="E38" s="106">
        <v>1459000</v>
      </c>
      <c r="F38" s="106">
        <v>966000</v>
      </c>
      <c r="G38" s="153">
        <f aca="true" t="shared" si="2" ref="G38:G47">E38-F38</f>
        <v>493000</v>
      </c>
      <c r="H38" s="154">
        <f aca="true" t="shared" si="3" ref="H38:H47">G38/F38</f>
        <v>0.510351966873706</v>
      </c>
      <c r="I38" s="194" t="s">
        <v>160</v>
      </c>
    </row>
    <row r="39" spans="1:9" ht="21.75" customHeight="1">
      <c r="A39" s="96">
        <v>44341</v>
      </c>
      <c r="B39" s="3">
        <v>5155</v>
      </c>
      <c r="C39" s="17"/>
      <c r="D39" s="105" t="s">
        <v>1</v>
      </c>
      <c r="E39" s="106">
        <v>64000</v>
      </c>
      <c r="F39" s="106">
        <v>66000</v>
      </c>
      <c r="G39" s="153">
        <f t="shared" si="2"/>
        <v>-2000</v>
      </c>
      <c r="H39" s="154">
        <f t="shared" si="3"/>
        <v>-0.030303030303030304</v>
      </c>
      <c r="I39" s="194" t="s">
        <v>161</v>
      </c>
    </row>
    <row r="40" spans="1:9" ht="21.75" customHeight="1">
      <c r="A40" s="13">
        <f>SUM(A41:A43)</f>
        <v>33351156</v>
      </c>
      <c r="B40" s="3">
        <v>5160</v>
      </c>
      <c r="C40" s="78" t="s">
        <v>97</v>
      </c>
      <c r="D40" s="105"/>
      <c r="E40" s="117">
        <f>SUM(E41:E43)</f>
        <v>26600000</v>
      </c>
      <c r="F40" s="117">
        <f>SUM(F41:F43)</f>
        <v>28883000</v>
      </c>
      <c r="G40" s="63">
        <f t="shared" si="2"/>
        <v>-2283000</v>
      </c>
      <c r="H40" s="157">
        <f t="shared" si="3"/>
        <v>-0.07904303569573798</v>
      </c>
      <c r="I40" s="194" t="s">
        <v>162</v>
      </c>
    </row>
    <row r="41" spans="1:9" ht="21.75" customHeight="1">
      <c r="A41" s="95">
        <v>18171100</v>
      </c>
      <c r="B41" s="3">
        <v>5161</v>
      </c>
      <c r="C41" s="17"/>
      <c r="D41" s="105" t="s">
        <v>26</v>
      </c>
      <c r="E41" s="109">
        <v>12999000</v>
      </c>
      <c r="F41" s="155">
        <v>14000000</v>
      </c>
      <c r="G41" s="153">
        <f t="shared" si="2"/>
        <v>-1001000</v>
      </c>
      <c r="H41" s="154">
        <f t="shared" si="3"/>
        <v>-0.0715</v>
      </c>
      <c r="I41" s="66" t="s">
        <v>156</v>
      </c>
    </row>
    <row r="42" spans="1:9" ht="21.75" customHeight="1">
      <c r="A42" s="95">
        <v>15180056</v>
      </c>
      <c r="B42" s="3">
        <v>5162</v>
      </c>
      <c r="C42" s="17"/>
      <c r="D42" s="105" t="s">
        <v>27</v>
      </c>
      <c r="E42" s="109">
        <v>12745000</v>
      </c>
      <c r="F42" s="155">
        <v>14000000</v>
      </c>
      <c r="G42" s="153">
        <f t="shared" si="2"/>
        <v>-1255000</v>
      </c>
      <c r="H42" s="154">
        <f t="shared" si="3"/>
        <v>-0.08964285714285715</v>
      </c>
      <c r="I42" s="193" t="s">
        <v>157</v>
      </c>
    </row>
    <row r="43" spans="1:9" ht="21.75" customHeight="1">
      <c r="A43" s="97">
        <v>0</v>
      </c>
      <c r="B43" s="3">
        <v>5165</v>
      </c>
      <c r="D43" s="17" t="s">
        <v>1</v>
      </c>
      <c r="E43" s="109">
        <v>856000</v>
      </c>
      <c r="F43" s="106">
        <v>883000</v>
      </c>
      <c r="G43" s="153">
        <f t="shared" si="2"/>
        <v>-27000</v>
      </c>
      <c r="H43" s="154">
        <f t="shared" si="3"/>
        <v>-0.030577576443941108</v>
      </c>
      <c r="I43" s="188" t="s">
        <v>185</v>
      </c>
    </row>
    <row r="44" spans="1:9" ht="21.75" customHeight="1">
      <c r="A44" s="13">
        <f>SUM(A45)</f>
        <v>3960627</v>
      </c>
      <c r="B44" s="3">
        <v>5190</v>
      </c>
      <c r="C44" s="78" t="s">
        <v>40</v>
      </c>
      <c r="D44" s="105"/>
      <c r="E44" s="117">
        <f>E45</f>
        <v>3452000</v>
      </c>
      <c r="F44" s="156">
        <f>F45</f>
        <v>3673000</v>
      </c>
      <c r="G44" s="63">
        <f t="shared" si="2"/>
        <v>-221000</v>
      </c>
      <c r="H44" s="157">
        <f t="shared" si="3"/>
        <v>-0.060168799346583174</v>
      </c>
      <c r="I44" s="194" t="s">
        <v>186</v>
      </c>
    </row>
    <row r="45" spans="1:9" ht="21.75" customHeight="1">
      <c r="A45" s="95">
        <v>3960627</v>
      </c>
      <c r="B45" s="3">
        <v>5191</v>
      </c>
      <c r="C45" s="17"/>
      <c r="D45" s="105" t="s">
        <v>135</v>
      </c>
      <c r="E45" s="109">
        <v>3452000</v>
      </c>
      <c r="F45" s="109">
        <v>3673000</v>
      </c>
      <c r="G45" s="153">
        <f t="shared" si="2"/>
        <v>-221000</v>
      </c>
      <c r="H45" s="154">
        <f t="shared" si="3"/>
        <v>-0.060168799346583174</v>
      </c>
      <c r="I45" s="194" t="s">
        <v>164</v>
      </c>
    </row>
    <row r="46" spans="1:9" ht="21.75" customHeight="1">
      <c r="A46" s="13">
        <f>SUM(A47:A47)</f>
        <v>1408873</v>
      </c>
      <c r="B46" s="166" t="s">
        <v>92</v>
      </c>
      <c r="C46" s="78" t="s">
        <v>83</v>
      </c>
      <c r="D46" s="105"/>
      <c r="E46" s="114">
        <f>SUM(E47:E47)</f>
        <v>1484000</v>
      </c>
      <c r="F46" s="114">
        <f>SUM(F47:F47)</f>
        <v>1400000</v>
      </c>
      <c r="G46" s="63">
        <f t="shared" si="2"/>
        <v>84000</v>
      </c>
      <c r="H46" s="157">
        <f t="shared" si="3"/>
        <v>0.06</v>
      </c>
      <c r="I46" s="66" t="s">
        <v>163</v>
      </c>
    </row>
    <row r="47" spans="1:9" ht="21.75" customHeight="1">
      <c r="A47" s="95">
        <v>1408873</v>
      </c>
      <c r="B47" s="167" t="s">
        <v>93</v>
      </c>
      <c r="C47" s="78"/>
      <c r="D47" s="105" t="s">
        <v>84</v>
      </c>
      <c r="E47" s="109">
        <v>1484000</v>
      </c>
      <c r="F47" s="155">
        <v>1400000</v>
      </c>
      <c r="G47" s="153">
        <f t="shared" si="2"/>
        <v>84000</v>
      </c>
      <c r="H47" s="154">
        <f t="shared" si="3"/>
        <v>0.06</v>
      </c>
      <c r="I47" s="194" t="s">
        <v>165</v>
      </c>
    </row>
    <row r="48" spans="1:9" ht="27" customHeight="1">
      <c r="A48" s="98">
        <f>A7+A14+A20+A33+A36+A40+A44+A46</f>
        <v>797431122</v>
      </c>
      <c r="B48" s="61"/>
      <c r="C48" s="115"/>
      <c r="D48" s="116" t="s">
        <v>85</v>
      </c>
      <c r="E48" s="117">
        <f>E7+E14+E20+E33+E36+E40+E44+E46</f>
        <v>749276000</v>
      </c>
      <c r="F48" s="156">
        <f>F7+F14+F20+F33+F36+F40+F44+F46</f>
        <v>766618000</v>
      </c>
      <c r="G48" s="161">
        <f>G7+G14+G20+G33+G36+G40+G44+G46</f>
        <v>-17342000</v>
      </c>
      <c r="H48" s="157">
        <f>G48/F48</f>
        <v>-0.02262143596941371</v>
      </c>
      <c r="I48" s="196" t="s">
        <v>166</v>
      </c>
    </row>
    <row r="49" spans="1:9" ht="21.75" customHeight="1">
      <c r="A49" s="6"/>
      <c r="B49" s="54"/>
      <c r="C49" s="54"/>
      <c r="D49" s="54"/>
      <c r="E49" s="118"/>
      <c r="F49" s="6"/>
      <c r="G49" s="162"/>
      <c r="H49" s="54"/>
      <c r="I49" s="54"/>
    </row>
    <row r="50" spans="1:9" ht="21.75" customHeight="1">
      <c r="A50" s="6"/>
      <c r="B50" s="54"/>
      <c r="C50" s="54"/>
      <c r="D50" s="54"/>
      <c r="E50" s="118"/>
      <c r="F50" s="6"/>
      <c r="G50" s="162"/>
      <c r="H50" s="54"/>
      <c r="I50" s="54"/>
    </row>
  </sheetData>
  <sheetProtection/>
  <mergeCells count="17">
    <mergeCell ref="A1:I1"/>
    <mergeCell ref="A2:I2"/>
    <mergeCell ref="A3:H3"/>
    <mergeCell ref="A5:A6"/>
    <mergeCell ref="B5:D5"/>
    <mergeCell ref="E5:E6"/>
    <mergeCell ref="F5:F6"/>
    <mergeCell ref="G5:H5"/>
    <mergeCell ref="I5:I6"/>
    <mergeCell ref="C6:D6"/>
    <mergeCell ref="A27:I27"/>
    <mergeCell ref="A28:I28"/>
    <mergeCell ref="A29:H29"/>
    <mergeCell ref="B31:D31"/>
    <mergeCell ref="G31:H31"/>
    <mergeCell ref="I31:I32"/>
    <mergeCell ref="C32:D32"/>
  </mergeCells>
  <printOptions horizontalCentered="1" verticalCentered="1"/>
  <pageMargins left="0" right="0" top="0.3937007874015748" bottom="0.5905511811023623" header="0.5118110236220472" footer="0.5118110236220472"/>
  <pageSetup firstPageNumber="53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conny</dc:creator>
  <cp:keywords/>
  <dc:description/>
  <cp:lastModifiedBy>林長華</cp:lastModifiedBy>
  <cp:lastPrinted>2010-07-26T02:38:14Z</cp:lastPrinted>
  <dcterms:created xsi:type="dcterms:W3CDTF">1997-01-14T01:50:29Z</dcterms:created>
  <dcterms:modified xsi:type="dcterms:W3CDTF">2010-10-11T04:01:31Z</dcterms:modified>
  <cp:category/>
  <cp:version/>
  <cp:contentType/>
  <cp:contentStatus/>
</cp:coreProperties>
</file>