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868" activeTab="4"/>
  </bookViews>
  <sheets>
    <sheet name="收支餘絀預計表" sheetId="1" r:id="rId1"/>
    <sheet name="預計固定資產及無形資產變動表" sheetId="2" r:id="rId2"/>
    <sheet name="借入款預計表" sheetId="3" r:id="rId3"/>
    <sheet name="收入預算明細表" sheetId="4" r:id="rId4"/>
    <sheet name="支出預算明細表" sheetId="5" r:id="rId5"/>
  </sheets>
  <definedNames/>
  <calcPr fullCalcOnLoad="1"/>
</workbook>
</file>

<file path=xl/sharedStrings.xml><?xml version="1.0" encoding="utf-8"?>
<sst xmlns="http://schemas.openxmlformats.org/spreadsheetml/2006/main" count="223" uniqueCount="179">
  <si>
    <t>推廣教育支出</t>
  </si>
  <si>
    <t>南開科技大學</t>
  </si>
  <si>
    <t>南開科技大學</t>
  </si>
  <si>
    <t>編號：306</t>
  </si>
  <si>
    <t xml:space="preserve">            單位 : 元</t>
  </si>
  <si>
    <t>前   年   度   決   算   數</t>
  </si>
  <si>
    <t>本  年  度       預  算  數</t>
  </si>
  <si>
    <t>本年度預算數與                上年度估計決算比較</t>
  </si>
  <si>
    <t>備           註</t>
  </si>
  <si>
    <t>雜費收入</t>
  </si>
  <si>
    <t>合         計</t>
  </si>
  <si>
    <t xml:space="preserve">     職員支出。</t>
  </si>
  <si>
    <t xml:space="preserve">  主要係增加晉級薪資等。</t>
  </si>
  <si>
    <t>支 出 預 算 明 細 表</t>
  </si>
  <si>
    <t>編號：307</t>
  </si>
  <si>
    <t>科                 目</t>
  </si>
  <si>
    <t>預  算  數</t>
  </si>
  <si>
    <t>計 決 算 數</t>
  </si>
  <si>
    <t xml:space="preserve">    全 2 頁第 1 頁</t>
  </si>
  <si>
    <t>上 年 度 估       計 決 算 數</t>
  </si>
  <si>
    <t>編 號</t>
  </si>
  <si>
    <t>名          稱</t>
  </si>
  <si>
    <t>1.董事會支出：</t>
  </si>
  <si>
    <t xml:space="preserve">  (1)人事費係指董事會聘雇之</t>
  </si>
  <si>
    <t xml:space="preserve">  (2)業務費、交通費及出席費</t>
  </si>
  <si>
    <t xml:space="preserve">     之總金額，未超過年度總</t>
  </si>
  <si>
    <t xml:space="preserve">     收入1%，且最高額度未超</t>
  </si>
  <si>
    <t xml:space="preserve">     過500萬元。</t>
  </si>
  <si>
    <t xml:space="preserve">                              中華民國 97 學年度</t>
  </si>
  <si>
    <t xml:space="preserve">            全 1 頁 第 1 頁</t>
  </si>
  <si>
    <t>編號：303</t>
  </si>
  <si>
    <t xml:space="preserve">                   單位:元</t>
  </si>
  <si>
    <t>科目名稱</t>
  </si>
  <si>
    <t>說                明</t>
  </si>
  <si>
    <t>土地</t>
  </si>
  <si>
    <t>土地改良物</t>
  </si>
  <si>
    <t>機械儀器及設備</t>
  </si>
  <si>
    <t>圖書及博物</t>
  </si>
  <si>
    <t>董事會支出</t>
  </si>
  <si>
    <t>人事費</t>
  </si>
  <si>
    <t>業務費</t>
  </si>
  <si>
    <t>交通費</t>
  </si>
  <si>
    <t>退休撫卹費</t>
  </si>
  <si>
    <t>行政管理支出</t>
  </si>
  <si>
    <t>上年度估計決算數</t>
  </si>
  <si>
    <t>全 1 頁第 1 頁</t>
  </si>
  <si>
    <t xml:space="preserve">    單位 : 元</t>
  </si>
  <si>
    <t>本年度預算與上年度估計決算比較</t>
  </si>
  <si>
    <t>差          異</t>
  </si>
  <si>
    <t>%</t>
  </si>
  <si>
    <t>退休撫卹費</t>
  </si>
  <si>
    <t>教學研究及訓輔支出</t>
  </si>
  <si>
    <t>獎助學金支出</t>
  </si>
  <si>
    <t>財務支出</t>
  </si>
  <si>
    <t>利息費用</t>
  </si>
  <si>
    <t>其他設備</t>
  </si>
  <si>
    <t>編號：302</t>
  </si>
  <si>
    <t>前年度決算數</t>
  </si>
  <si>
    <t>收 支 餘 絀 預 計 表</t>
  </si>
  <si>
    <t>科               目</t>
  </si>
  <si>
    <t>本年度預算數</t>
  </si>
  <si>
    <t>各項收入</t>
  </si>
  <si>
    <t>推廣教育收入</t>
  </si>
  <si>
    <t>合      計</t>
  </si>
  <si>
    <t>各項支出</t>
  </si>
  <si>
    <t>董事會支出</t>
  </si>
  <si>
    <t>行政管理支出</t>
  </si>
  <si>
    <t>教學研究及訓輔支出</t>
  </si>
  <si>
    <t>獎助學金支出</t>
  </si>
  <si>
    <t>推廣教育及其他教學支出</t>
  </si>
  <si>
    <t>建教合作支出</t>
  </si>
  <si>
    <t>財務支出</t>
  </si>
  <si>
    <t>其他支出</t>
  </si>
  <si>
    <t>本年度純餘(絀)</t>
  </si>
  <si>
    <t xml:space="preserve">              中華民國 97 學年度</t>
  </si>
  <si>
    <t xml:space="preserve">                                   借  入  款  預  計  表</t>
  </si>
  <si>
    <t xml:space="preserve">      全 1 頁第 1 頁</t>
  </si>
  <si>
    <t xml:space="preserve">             單位:元</t>
  </si>
  <si>
    <t>編號：305</t>
  </si>
  <si>
    <t>借  款  用  途</t>
  </si>
  <si>
    <t>預計借款期間</t>
  </si>
  <si>
    <t>期 初 估 計  決 算 金 額</t>
  </si>
  <si>
    <t>本期預計           借入金額</t>
  </si>
  <si>
    <t>本  期  預  計           償  還  金  額</t>
  </si>
  <si>
    <t>期       末         預  計  金  額</t>
  </si>
  <si>
    <t>備                  註</t>
  </si>
  <si>
    <t>921震災重建貸款</t>
  </si>
  <si>
    <t>15年</t>
  </si>
  <si>
    <t>教育部89年3月6日台(89)技(三)字</t>
  </si>
  <si>
    <t>第89025144號函核定。</t>
  </si>
  <si>
    <t>興建學生宿舍大樓</t>
  </si>
  <si>
    <t>教育部92年5月12日台技(二)字</t>
  </si>
  <si>
    <t>第0920056764號函。</t>
  </si>
  <si>
    <t>左列借款利率估計為3%~3.5%</t>
  </si>
  <si>
    <t>合      計</t>
  </si>
  <si>
    <t xml:space="preserve">                                   中華民國 97 學年度</t>
  </si>
  <si>
    <t>學雜費收入</t>
  </si>
  <si>
    <t>建教合作收入</t>
  </si>
  <si>
    <t>補助及捐贈收入</t>
  </si>
  <si>
    <t>財務收入</t>
  </si>
  <si>
    <t>其他收入</t>
  </si>
  <si>
    <t>差異</t>
  </si>
  <si>
    <t>收 入 預 算 明 細 表</t>
  </si>
  <si>
    <t>中華民國 97 學年度</t>
  </si>
  <si>
    <t>本  年  度       預  算  數</t>
  </si>
  <si>
    <t>上 年 度 估    計 決 算 數</t>
  </si>
  <si>
    <t xml:space="preserve">      科            目</t>
  </si>
  <si>
    <t>編  號</t>
  </si>
  <si>
    <t>名            稱</t>
  </si>
  <si>
    <t>學雜費收入</t>
  </si>
  <si>
    <t>學費收入</t>
  </si>
  <si>
    <t>推廣教育收入</t>
  </si>
  <si>
    <t>建教合作收入</t>
  </si>
  <si>
    <t>補助及捐贈收入</t>
  </si>
  <si>
    <t>補助收入</t>
  </si>
  <si>
    <t>捐贈收入</t>
  </si>
  <si>
    <t xml:space="preserve"> 財務收入</t>
  </si>
  <si>
    <t>利息收入</t>
  </si>
  <si>
    <t>其他收入</t>
  </si>
  <si>
    <t>試務費收入</t>
  </si>
  <si>
    <t>雜項收入</t>
  </si>
  <si>
    <t xml:space="preserve">                                中華民國 97 學年度</t>
  </si>
  <si>
    <t xml:space="preserve">本  年  度         </t>
  </si>
  <si>
    <t>名               稱</t>
  </si>
  <si>
    <t>其他支出</t>
  </si>
  <si>
    <t>試務費支出</t>
  </si>
  <si>
    <t>合     計</t>
  </si>
  <si>
    <t xml:space="preserve">上 年 度 估 </t>
  </si>
  <si>
    <t xml:space="preserve">前   年   度  </t>
  </si>
  <si>
    <t>決   算   數</t>
  </si>
  <si>
    <t xml:space="preserve">    全 2 頁第 2 頁</t>
  </si>
  <si>
    <t>住宿費收入</t>
  </si>
  <si>
    <t>折舊及攤銷</t>
  </si>
  <si>
    <t>折舊與攤銷</t>
  </si>
  <si>
    <t>維護及報廢</t>
  </si>
  <si>
    <t>0</t>
  </si>
  <si>
    <t xml:space="preserve">                               中華民國 97 學年度</t>
  </si>
  <si>
    <t>獎學金支出</t>
  </si>
  <si>
    <t>助學金支出</t>
  </si>
  <si>
    <t>51A0</t>
  </si>
  <si>
    <t>51A1</t>
  </si>
  <si>
    <t>固定資產淨額</t>
  </si>
  <si>
    <t xml:space="preserve">    全 1 頁第 1 頁</t>
  </si>
  <si>
    <t>主要係增加二專八十學分班</t>
  </si>
  <si>
    <t>減少產學合作案收入</t>
  </si>
  <si>
    <t xml:space="preserve">  因產學合作案收入減少，支</t>
  </si>
  <si>
    <t xml:space="preserve">  出相對減少。</t>
  </si>
  <si>
    <t xml:space="preserve">  預估利率上升。</t>
  </si>
  <si>
    <t>建教合作支出</t>
  </si>
  <si>
    <t>房屋及建築</t>
  </si>
  <si>
    <t>固定資產</t>
  </si>
  <si>
    <t>累計折舊</t>
  </si>
  <si>
    <t>主要係專科部學生減少，唯大學部學生</t>
  </si>
  <si>
    <t>增加，故學雜費收入增加。</t>
  </si>
  <si>
    <t>無形資產</t>
  </si>
  <si>
    <t>電腦軟體</t>
  </si>
  <si>
    <t>累計攤銷</t>
  </si>
  <si>
    <t>無形資產淨額</t>
  </si>
  <si>
    <t>固定資產及無形資產合計</t>
  </si>
  <si>
    <t xml:space="preserve">                              預計固定資產及無形資產變動表</t>
  </si>
  <si>
    <t>估計本學年初       結存金額</t>
  </si>
  <si>
    <t>本學年度       預計增加金額</t>
  </si>
  <si>
    <t>本學年度     預計減少金額</t>
  </si>
  <si>
    <t>截至本學年度止        預計結存金額</t>
  </si>
  <si>
    <t>學生數預計7,040人，較96學年度減少約353人。</t>
  </si>
  <si>
    <t>-</t>
  </si>
  <si>
    <t>5.獎助學金支出，詳第60頁說明。</t>
  </si>
  <si>
    <t xml:space="preserve">  制度之一致規定」，自97年8月1</t>
  </si>
  <si>
    <t xml:space="preserve">  日起，開始固定資產以直線法提</t>
  </si>
  <si>
    <t xml:space="preserve">  列折舊。</t>
  </si>
  <si>
    <t>2.人事費支出(含行政及教學)：</t>
  </si>
  <si>
    <t>3.維護及報廢(含行政及教學)：</t>
  </si>
  <si>
    <t xml:space="preserve">  主要係因於97年8月1日起提列</t>
  </si>
  <si>
    <t xml:space="preserve">  資產均已於 96學年報廢，致使</t>
  </si>
  <si>
    <t xml:space="preserve">   97學年度金額減少。</t>
  </si>
  <si>
    <t xml:space="preserve">  折舊，已達耐用年限不堪使用之</t>
  </si>
  <si>
    <t>4.折舊與攤銷係依「私立學校會計</t>
  </si>
  <si>
    <t>6.建教合作支出：</t>
  </si>
  <si>
    <t>7.財務支出：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</si>
</sst>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[$-404]AM/PM\ hh:mm:ss"/>
    <numFmt numFmtId="179" formatCode="000"/>
    <numFmt numFmtId="180" formatCode="#,##0.00_);[Red]\(#,##0.00\)"/>
    <numFmt numFmtId="181" formatCode="0_);[Red]\(0\)"/>
    <numFmt numFmtId="182" formatCode="0_ "/>
    <numFmt numFmtId="183" formatCode="_-* #,##0.0_-;\-* #,##0.0_-;_-* &quot;-&quot;??_-;_-@_-"/>
    <numFmt numFmtId="184" formatCode="_-* #,##0_-;\-* #,##0_-;_-* &quot;-&quot;??_-;_-@_-"/>
    <numFmt numFmtId="185" formatCode="[DBNum2][$-404]General"/>
    <numFmt numFmtId="186" formatCode="0.00_);[Red]\(0.00\)"/>
    <numFmt numFmtId="187" formatCode="0.0_);[Red]\(0.0\)"/>
    <numFmt numFmtId="188" formatCode="#,##0_);\(#,##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$&quot;#,##0.00"/>
    <numFmt numFmtId="193" formatCode="_-* #,##0.000_-;\-* #,##0.000_-;_-* &quot;-&quot;??_-;_-@_-"/>
    <numFmt numFmtId="194" formatCode="_-* #,##0.0000_-;\-* #,##0.0000_-;_-* &quot;-&quot;??_-;_-@_-"/>
    <numFmt numFmtId="195" formatCode="0.00_);\(0.00\)"/>
    <numFmt numFmtId="196" formatCode="0.0000"/>
    <numFmt numFmtId="197" formatCode="0.000"/>
    <numFmt numFmtId="198" formatCode="#,##0.0_);[Red]\(#,##0.0\)"/>
    <numFmt numFmtId="199" formatCode="#,##0.000_);[Red]\(#,##0.000\)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0.00_ "/>
    <numFmt numFmtId="207" formatCode="_(* #,##0_);_(* \(#,##0\);_(* &quot;-&quot;_);_(@_)"/>
    <numFmt numFmtId="208" formatCode="#,##0.00_ "/>
    <numFmt numFmtId="209" formatCode="#,##0.0000_ "/>
    <numFmt numFmtId="210" formatCode="0.0000%"/>
    <numFmt numFmtId="211" formatCode="\(0.00%\)"/>
    <numFmt numFmtId="212" formatCode="0.0%"/>
    <numFmt numFmtId="213" formatCode="0.0_ "/>
  </numFmts>
  <fonts count="17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b/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b/>
      <sz val="12"/>
      <color indexed="8"/>
      <name val="新細明體"/>
      <family val="1"/>
    </font>
    <font>
      <sz val="12"/>
      <color indexed="12"/>
      <name val="新細明體"/>
      <family val="1"/>
    </font>
    <font>
      <sz val="18"/>
      <color indexed="8"/>
      <name val="標楷體"/>
      <family val="4"/>
    </font>
    <font>
      <sz val="10"/>
      <color indexed="8"/>
      <name val="標楷體"/>
      <family val="4"/>
    </font>
    <font>
      <sz val="8"/>
      <color indexed="8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right" vertical="center"/>
    </xf>
    <xf numFmtId="184" fontId="3" fillId="0" borderId="0" xfId="15" applyNumberFormat="1" applyFont="1" applyAlignment="1">
      <alignment vertical="center"/>
    </xf>
    <xf numFmtId="184" fontId="3" fillId="0" borderId="3" xfId="15" applyNumberFormat="1" applyFont="1" applyFill="1" applyBorder="1" applyAlignment="1">
      <alignment horizontal="center" vertical="center" wrapText="1"/>
    </xf>
    <xf numFmtId="184" fontId="3" fillId="0" borderId="1" xfId="15" applyNumberFormat="1" applyFont="1" applyBorder="1" applyAlignment="1">
      <alignment vertical="center"/>
    </xf>
    <xf numFmtId="0" fontId="3" fillId="0" borderId="1" xfId="15" applyNumberFormat="1" applyFont="1" applyFill="1" applyBorder="1" applyAlignment="1">
      <alignment horizontal="center" vertical="center"/>
    </xf>
    <xf numFmtId="184" fontId="3" fillId="0" borderId="1" xfId="15" applyNumberFormat="1" applyFont="1" applyFill="1" applyBorder="1" applyAlignment="1">
      <alignment vertical="center"/>
    </xf>
    <xf numFmtId="0" fontId="3" fillId="0" borderId="1" xfId="15" applyNumberFormat="1" applyFont="1" applyFill="1" applyBorder="1" applyAlignment="1">
      <alignment vertical="center"/>
    </xf>
    <xf numFmtId="176" fontId="3" fillId="0" borderId="1" xfId="15" applyNumberFormat="1" applyFont="1" applyFill="1" applyBorder="1" applyAlignment="1">
      <alignment vertical="center"/>
    </xf>
    <xf numFmtId="184" fontId="3" fillId="0" borderId="3" xfId="15" applyNumberFormat="1" applyFont="1" applyBorder="1" applyAlignment="1">
      <alignment vertical="center"/>
    </xf>
    <xf numFmtId="0" fontId="3" fillId="0" borderId="3" xfId="15" applyNumberFormat="1" applyFont="1" applyFill="1" applyBorder="1" applyAlignment="1">
      <alignment horizontal="center" vertical="center"/>
    </xf>
    <xf numFmtId="184" fontId="3" fillId="0" borderId="3" xfId="15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7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77" fontId="5" fillId="0" borderId="3" xfId="15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88" fontId="3" fillId="0" borderId="1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188" fontId="3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vertical="center"/>
    </xf>
    <xf numFmtId="188" fontId="3" fillId="0" borderId="3" xfId="0" applyNumberFormat="1" applyFont="1" applyFill="1" applyBorder="1" applyAlignment="1">
      <alignment/>
    </xf>
    <xf numFmtId="188" fontId="3" fillId="0" borderId="1" xfId="15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8" fontId="5" fillId="0" borderId="0" xfId="0" applyNumberFormat="1" applyFont="1" applyFill="1" applyAlignment="1">
      <alignment/>
    </xf>
    <xf numFmtId="188" fontId="5" fillId="0" borderId="1" xfId="0" applyNumberFormat="1" applyFont="1" applyFill="1" applyBorder="1" applyAlignment="1">
      <alignment/>
    </xf>
    <xf numFmtId="184" fontId="5" fillId="0" borderId="0" xfId="15" applyNumberFormat="1" applyFont="1" applyFill="1" applyAlignment="1">
      <alignment vertical="center"/>
    </xf>
    <xf numFmtId="184" fontId="5" fillId="0" borderId="8" xfId="15" applyNumberFormat="1" applyFont="1" applyFill="1" applyBorder="1" applyAlignment="1">
      <alignment vertical="center"/>
    </xf>
    <xf numFmtId="184" fontId="5" fillId="0" borderId="3" xfId="15" applyNumberFormat="1" applyFont="1" applyFill="1" applyBorder="1" applyAlignment="1">
      <alignment vertical="center"/>
    </xf>
    <xf numFmtId="184" fontId="5" fillId="0" borderId="0" xfId="15" applyNumberFormat="1" applyFont="1" applyFill="1" applyAlignment="1">
      <alignment horizontal="center" vertical="center"/>
    </xf>
    <xf numFmtId="184" fontId="5" fillId="0" borderId="1" xfId="15" applyNumberFormat="1" applyFont="1" applyFill="1" applyBorder="1" applyAlignment="1">
      <alignment horizontal="right" vertical="center"/>
    </xf>
    <xf numFmtId="188" fontId="5" fillId="0" borderId="3" xfId="0" applyNumberFormat="1" applyFont="1" applyFill="1" applyBorder="1" applyAlignment="1">
      <alignment/>
    </xf>
    <xf numFmtId="188" fontId="5" fillId="0" borderId="3" xfId="15" applyNumberFormat="1" applyFont="1" applyFill="1" applyBorder="1" applyAlignment="1">
      <alignment vertical="center"/>
    </xf>
    <xf numFmtId="184" fontId="4" fillId="0" borderId="0" xfId="15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5" fillId="0" borderId="0" xfId="15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5" fillId="0" borderId="3" xfId="15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1" xfId="15" applyNumberFormat="1" applyFont="1" applyFill="1" applyBorder="1" applyAlignment="1">
      <alignment horizontal="right" vertical="center"/>
    </xf>
    <xf numFmtId="10" fontId="5" fillId="0" borderId="4" xfId="0" applyNumberFormat="1" applyFont="1" applyFill="1" applyBorder="1" applyAlignment="1">
      <alignment horizontal="right" vertical="center"/>
    </xf>
    <xf numFmtId="176" fontId="5" fillId="0" borderId="0" xfId="15" applyNumberFormat="1" applyFont="1" applyFill="1" applyAlignment="1">
      <alignment vertical="center"/>
    </xf>
    <xf numFmtId="10" fontId="5" fillId="0" borderId="1" xfId="0" applyNumberFormat="1" applyFont="1" applyFill="1" applyBorder="1" applyAlignment="1">
      <alignment horizontal="right" vertical="center"/>
    </xf>
    <xf numFmtId="176" fontId="5" fillId="0" borderId="3" xfId="15" applyNumberFormat="1" applyFont="1" applyFill="1" applyBorder="1" applyAlignment="1">
      <alignment vertical="center"/>
    </xf>
    <xf numFmtId="10" fontId="5" fillId="0" borderId="3" xfId="0" applyNumberFormat="1" applyFont="1" applyFill="1" applyBorder="1" applyAlignment="1">
      <alignment horizontal="right" vertical="center"/>
    </xf>
    <xf numFmtId="176" fontId="5" fillId="0" borderId="9" xfId="15" applyNumberFormat="1" applyFont="1" applyFill="1" applyBorder="1" applyAlignment="1">
      <alignment vertical="center"/>
    </xf>
    <xf numFmtId="176" fontId="5" fillId="0" borderId="3" xfId="15" applyNumberFormat="1" applyFont="1" applyFill="1" applyBorder="1" applyAlignment="1">
      <alignment vertical="center"/>
    </xf>
    <xf numFmtId="177" fontId="4" fillId="0" borderId="0" xfId="15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77" fontId="5" fillId="0" borderId="0" xfId="15" applyNumberFormat="1" applyFont="1" applyFill="1" applyAlignment="1">
      <alignment vertical="center"/>
    </xf>
    <xf numFmtId="184" fontId="5" fillId="0" borderId="3" xfId="15" applyNumberFormat="1" applyFont="1" applyFill="1" applyBorder="1" applyAlignment="1">
      <alignment horizontal="center" vertical="center" wrapText="1"/>
    </xf>
    <xf numFmtId="177" fontId="5" fillId="0" borderId="3" xfId="15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/>
    </xf>
    <xf numFmtId="0" fontId="5" fillId="0" borderId="3" xfId="15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/>
    </xf>
    <xf numFmtId="188" fontId="5" fillId="0" borderId="3" xfId="0" applyNumberFormat="1" applyFont="1" applyFill="1" applyBorder="1" applyAlignment="1">
      <alignment horizontal="right" vertical="center"/>
    </xf>
    <xf numFmtId="188" fontId="5" fillId="0" borderId="2" xfId="15" applyNumberFormat="1" applyFont="1" applyFill="1" applyBorder="1" applyAlignment="1" quotePrefix="1">
      <alignment vertical="center"/>
    </xf>
    <xf numFmtId="184" fontId="5" fillId="0" borderId="3" xfId="15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 vertical="center"/>
    </xf>
    <xf numFmtId="10" fontId="5" fillId="0" borderId="8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0" fontId="5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4" fontId="5" fillId="0" borderId="0" xfId="15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84" fontId="5" fillId="0" borderId="0" xfId="15" applyNumberFormat="1" applyFont="1" applyAlignment="1">
      <alignment horizontal="center" vertical="center"/>
    </xf>
    <xf numFmtId="188" fontId="5" fillId="0" borderId="0" xfId="0" applyNumberFormat="1" applyFont="1" applyAlignment="1">
      <alignment horizontal="center" vertical="center"/>
    </xf>
    <xf numFmtId="184" fontId="5" fillId="0" borderId="4" xfId="15" applyNumberFormat="1" applyFont="1" applyBorder="1" applyAlignment="1">
      <alignment horizontal="center" vertical="center" wrapText="1"/>
    </xf>
    <xf numFmtId="43" fontId="5" fillId="0" borderId="4" xfId="15" applyFont="1" applyBorder="1" applyAlignment="1">
      <alignment horizontal="center" vertical="center" wrapText="1"/>
    </xf>
    <xf numFmtId="43" fontId="5" fillId="0" borderId="5" xfId="15" applyFont="1" applyBorder="1" applyAlignment="1">
      <alignment horizontal="center" vertical="center" wrapText="1"/>
    </xf>
    <xf numFmtId="184" fontId="5" fillId="0" borderId="5" xfId="15" applyNumberFormat="1" applyFont="1" applyBorder="1" applyAlignment="1">
      <alignment horizontal="center" vertical="center" wrapText="1"/>
    </xf>
    <xf numFmtId="188" fontId="5" fillId="0" borderId="3" xfId="15" applyNumberFormat="1" applyFont="1" applyBorder="1" applyAlignment="1">
      <alignment horizontal="center" vertical="center"/>
    </xf>
    <xf numFmtId="188" fontId="5" fillId="0" borderId="3" xfId="0" applyNumberFormat="1" applyFont="1" applyBorder="1" applyAlignment="1">
      <alignment horizontal="right" vertical="center"/>
    </xf>
    <xf numFmtId="188" fontId="5" fillId="0" borderId="1" xfId="0" applyNumberFormat="1" applyFont="1" applyBorder="1" applyAlignment="1">
      <alignment horizontal="right" vertical="center"/>
    </xf>
    <xf numFmtId="188" fontId="5" fillId="0" borderId="1" xfId="0" applyNumberFormat="1" applyFont="1" applyBorder="1" applyAlignment="1">
      <alignment/>
    </xf>
    <xf numFmtId="188" fontId="5" fillId="0" borderId="3" xfId="0" applyNumberFormat="1" applyFont="1" applyBorder="1" applyAlignment="1">
      <alignment/>
    </xf>
    <xf numFmtId="188" fontId="5" fillId="0" borderId="1" xfId="15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88" fontId="5" fillId="0" borderId="3" xfId="15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3" fontId="5" fillId="0" borderId="0" xfId="15" applyFont="1" applyAlignment="1">
      <alignment vertical="center"/>
    </xf>
    <xf numFmtId="184" fontId="5" fillId="0" borderId="1" xfId="15" applyNumberFormat="1" applyFont="1" applyBorder="1" applyAlignment="1">
      <alignment horizontal="right" vertical="center"/>
    </xf>
    <xf numFmtId="184" fontId="5" fillId="0" borderId="3" xfId="15" applyNumberFormat="1" applyFont="1" applyBorder="1" applyAlignment="1">
      <alignment horizontal="right" vertical="center"/>
    </xf>
    <xf numFmtId="184" fontId="5" fillId="0" borderId="0" xfId="15" applyNumberFormat="1" applyFont="1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10" fontId="5" fillId="0" borderId="3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0" fontId="5" fillId="0" borderId="8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3" xfId="15" applyNumberFormat="1" applyFont="1" applyBorder="1" applyAlignment="1">
      <alignment horizontal="right" vertical="center"/>
    </xf>
    <xf numFmtId="10" fontId="5" fillId="0" borderId="11" xfId="0" applyNumberFormat="1" applyFont="1" applyBorder="1" applyAlignment="1">
      <alignment horizontal="right" vertical="center"/>
    </xf>
    <xf numFmtId="188" fontId="5" fillId="0" borderId="0" xfId="15" applyNumberFormat="1" applyFont="1" applyAlignment="1">
      <alignment vertical="center"/>
    </xf>
    <xf numFmtId="188" fontId="4" fillId="0" borderId="0" xfId="0" applyNumberFormat="1" applyFont="1" applyAlignment="1">
      <alignment/>
    </xf>
    <xf numFmtId="184" fontId="5" fillId="0" borderId="3" xfId="15" applyNumberFormat="1" applyFont="1" applyBorder="1" applyAlignment="1">
      <alignment vertical="center"/>
    </xf>
    <xf numFmtId="184" fontId="5" fillId="0" borderId="8" xfId="15" applyNumberFormat="1" applyFont="1" applyBorder="1" applyAlignment="1">
      <alignment vertical="center"/>
    </xf>
    <xf numFmtId="49" fontId="5" fillId="0" borderId="8" xfId="15" applyNumberFormat="1" applyFont="1" applyBorder="1" applyAlignment="1">
      <alignment horizontal="right" vertical="center"/>
    </xf>
    <xf numFmtId="184" fontId="5" fillId="0" borderId="11" xfId="15" applyNumberFormat="1" applyFont="1" applyBorder="1" applyAlignment="1">
      <alignment vertical="center"/>
    </xf>
    <xf numFmtId="184" fontId="5" fillId="0" borderId="4" xfId="15" applyNumberFormat="1" applyFont="1" applyBorder="1" applyAlignment="1">
      <alignment vertical="center"/>
    </xf>
    <xf numFmtId="49" fontId="5" fillId="0" borderId="1" xfId="15" applyNumberFormat="1" applyFont="1" applyBorder="1" applyAlignment="1">
      <alignment horizontal="right" vertical="center"/>
    </xf>
    <xf numFmtId="49" fontId="5" fillId="0" borderId="13" xfId="15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49" fontId="5" fillId="0" borderId="5" xfId="15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88" fontId="5" fillId="0" borderId="3" xfId="0" applyNumberFormat="1" applyFont="1" applyBorder="1" applyAlignment="1">
      <alignment vertical="center"/>
    </xf>
    <xf numFmtId="188" fontId="5" fillId="0" borderId="5" xfId="0" applyNumberFormat="1" applyFont="1" applyBorder="1" applyAlignment="1">
      <alignment vertical="center"/>
    </xf>
    <xf numFmtId="188" fontId="5" fillId="0" borderId="1" xfId="0" applyNumberFormat="1" applyFont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188" fontId="5" fillId="0" borderId="3" xfId="15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0" fillId="0" borderId="0" xfId="0" applyFont="1" applyAlignment="1">
      <alignment/>
    </xf>
    <xf numFmtId="176" fontId="5" fillId="0" borderId="3" xfId="0" applyNumberFormat="1" applyFont="1" applyFill="1" applyBorder="1" applyAlignment="1">
      <alignment vertical="center"/>
    </xf>
    <xf numFmtId="184" fontId="5" fillId="0" borderId="8" xfId="15" applyNumberFormat="1" applyFont="1" applyFill="1" applyBorder="1" applyAlignment="1">
      <alignment vertical="center"/>
    </xf>
    <xf numFmtId="184" fontId="5" fillId="0" borderId="11" xfId="15" applyNumberFormat="1" applyFont="1" applyFill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188" fontId="5" fillId="0" borderId="0" xfId="0" applyNumberFormat="1" applyFont="1" applyFill="1" applyAlignment="1">
      <alignment vertical="center"/>
    </xf>
    <xf numFmtId="188" fontId="5" fillId="0" borderId="3" xfId="0" applyNumberFormat="1" applyFont="1" applyFill="1" applyBorder="1" applyAlignment="1">
      <alignment vertical="center"/>
    </xf>
    <xf numFmtId="188" fontId="5" fillId="0" borderId="2" xfId="0" applyNumberFormat="1" applyFont="1" applyFill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88" fontId="5" fillId="0" borderId="4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left" indent="1"/>
    </xf>
    <xf numFmtId="177" fontId="5" fillId="0" borderId="3" xfId="0" applyNumberFormat="1" applyFont="1" applyFill="1" applyBorder="1" applyAlignment="1">
      <alignment/>
    </xf>
    <xf numFmtId="184" fontId="5" fillId="0" borderId="3" xfId="15" applyNumberFormat="1" applyFont="1" applyFill="1" applyBorder="1" applyAlignment="1">
      <alignment/>
    </xf>
    <xf numFmtId="184" fontId="5" fillId="0" borderId="3" xfId="15" applyNumberFormat="1" applyFont="1" applyFill="1" applyBorder="1" applyAlignment="1">
      <alignment horizontal="left" indent="1"/>
    </xf>
    <xf numFmtId="184" fontId="7" fillId="0" borderId="3" xfId="15" applyNumberFormat="1" applyFont="1" applyFill="1" applyBorder="1" applyAlignment="1">
      <alignment/>
    </xf>
    <xf numFmtId="188" fontId="5" fillId="0" borderId="3" xfId="15" applyNumberFormat="1" applyFont="1" applyFill="1" applyBorder="1" applyAlignment="1">
      <alignment/>
    </xf>
    <xf numFmtId="184" fontId="7" fillId="0" borderId="3" xfId="15" applyNumberFormat="1" applyFont="1" applyFill="1" applyBorder="1" applyAlignment="1">
      <alignment horizontal="center" vertical="center" wrapText="1"/>
    </xf>
    <xf numFmtId="188" fontId="7" fillId="0" borderId="3" xfId="15" applyNumberFormat="1" applyFont="1" applyFill="1" applyBorder="1" applyAlignment="1">
      <alignment vertical="center"/>
    </xf>
    <xf numFmtId="184" fontId="7" fillId="0" borderId="3" xfId="15" applyNumberFormat="1" applyFont="1" applyFill="1" applyBorder="1" applyAlignment="1">
      <alignment vertical="center"/>
    </xf>
    <xf numFmtId="184" fontId="7" fillId="0" borderId="3" xfId="15" applyNumberFormat="1" applyFont="1" applyFill="1" applyBorder="1" applyAlignment="1">
      <alignment horizontal="left"/>
    </xf>
    <xf numFmtId="0" fontId="7" fillId="0" borderId="3" xfId="15" applyNumberFormat="1" applyFont="1" applyFill="1" applyBorder="1" applyAlignment="1">
      <alignment vertical="center"/>
    </xf>
    <xf numFmtId="177" fontId="7" fillId="0" borderId="3" xfId="15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15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8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43" fontId="5" fillId="0" borderId="4" xfId="15" applyFont="1" applyFill="1" applyBorder="1" applyAlignment="1">
      <alignment horizontal="center" vertical="center" wrapText="1"/>
    </xf>
    <xf numFmtId="43" fontId="5" fillId="0" borderId="5" xfId="1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4" fontId="7" fillId="0" borderId="4" xfId="15" applyNumberFormat="1" applyFont="1" applyFill="1" applyBorder="1" applyAlignment="1">
      <alignment horizontal="center" vertical="center"/>
    </xf>
    <xf numFmtId="184" fontId="7" fillId="0" borderId="5" xfId="15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3" fontId="6" fillId="0" borderId="4" xfId="15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84" fontId="12" fillId="0" borderId="5" xfId="15" applyNumberFormat="1" applyFont="1" applyFill="1" applyBorder="1" applyAlignment="1">
      <alignment horizontal="center" vertical="center"/>
    </xf>
    <xf numFmtId="184" fontId="5" fillId="0" borderId="3" xfId="15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4" fontId="5" fillId="0" borderId="11" xfId="15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84" fontId="5" fillId="0" borderId="4" xfId="15" applyNumberFormat="1" applyFont="1" applyFill="1" applyBorder="1" applyAlignment="1">
      <alignment horizontal="center" vertical="center" wrapText="1"/>
    </xf>
    <xf numFmtId="184" fontId="5" fillId="0" borderId="5" xfId="15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4" fontId="5" fillId="0" borderId="11" xfId="15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84" fontId="5" fillId="0" borderId="4" xfId="15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43" fontId="5" fillId="0" borderId="4" xfId="15" applyFont="1" applyBorder="1" applyAlignment="1">
      <alignment horizontal="center" vertical="center" wrapText="1"/>
    </xf>
    <xf numFmtId="43" fontId="5" fillId="0" borderId="5" xfId="15" applyFont="1" applyBorder="1" applyAlignment="1">
      <alignment horizontal="center" vertical="center" wrapText="1"/>
    </xf>
    <xf numFmtId="184" fontId="5" fillId="0" borderId="5" xfId="15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5" sqref="E15"/>
    </sheetView>
  </sheetViews>
  <sheetFormatPr defaultColWidth="9.00390625" defaultRowHeight="18.75" customHeight="1"/>
  <cols>
    <col min="1" max="1" width="19.875" style="3" customWidth="1"/>
    <col min="2" max="2" width="4.375" style="24" customWidth="1"/>
    <col min="3" max="3" width="22.50390625" style="24" customWidth="1"/>
    <col min="4" max="4" width="22.375" style="24" customWidth="1"/>
    <col min="5" max="5" width="23.375" style="3" customWidth="1"/>
    <col min="6" max="6" width="21.00390625" style="3" customWidth="1"/>
    <col min="7" max="7" width="14.75390625" style="3" customWidth="1"/>
    <col min="8" max="16384" width="9.00390625" style="24" customWidth="1"/>
  </cols>
  <sheetData>
    <row r="1" spans="1:7" ht="18.75" customHeight="1">
      <c r="A1" s="203" t="s">
        <v>1</v>
      </c>
      <c r="B1" s="204"/>
      <c r="C1" s="204"/>
      <c r="D1" s="204"/>
      <c r="E1" s="204"/>
      <c r="F1" s="204"/>
      <c r="G1" s="204"/>
    </row>
    <row r="2" spans="1:7" ht="18.75" customHeight="1">
      <c r="A2" s="203" t="s">
        <v>58</v>
      </c>
      <c r="B2" s="204"/>
      <c r="C2" s="204"/>
      <c r="D2" s="204"/>
      <c r="E2" s="204"/>
      <c r="F2" s="204"/>
      <c r="G2" s="204"/>
    </row>
    <row r="3" spans="1:7" ht="18.75" customHeight="1">
      <c r="A3" s="203" t="s">
        <v>74</v>
      </c>
      <c r="B3" s="204"/>
      <c r="C3" s="204"/>
      <c r="D3" s="204"/>
      <c r="E3" s="204"/>
      <c r="F3" s="204"/>
      <c r="G3" s="61" t="s">
        <v>45</v>
      </c>
    </row>
    <row r="4" spans="1:7" ht="18.75" customHeight="1">
      <c r="A4" s="53" t="s">
        <v>56</v>
      </c>
      <c r="B4" s="36"/>
      <c r="C4" s="37"/>
      <c r="D4" s="27"/>
      <c r="E4" s="56"/>
      <c r="F4" s="62"/>
      <c r="G4" s="63" t="s">
        <v>46</v>
      </c>
    </row>
    <row r="5" spans="1:7" ht="18.75" customHeight="1">
      <c r="A5" s="205" t="s">
        <v>57</v>
      </c>
      <c r="B5" s="207" t="s">
        <v>59</v>
      </c>
      <c r="C5" s="208"/>
      <c r="D5" s="210" t="s">
        <v>60</v>
      </c>
      <c r="E5" s="205" t="s">
        <v>44</v>
      </c>
      <c r="F5" s="213" t="s">
        <v>47</v>
      </c>
      <c r="G5" s="214"/>
    </row>
    <row r="6" spans="1:7" ht="18.75" customHeight="1">
      <c r="A6" s="206"/>
      <c r="B6" s="209"/>
      <c r="C6" s="209"/>
      <c r="D6" s="211"/>
      <c r="E6" s="212"/>
      <c r="F6" s="64" t="s">
        <v>48</v>
      </c>
      <c r="G6" s="65" t="s">
        <v>49</v>
      </c>
    </row>
    <row r="7" spans="1:7" ht="18.75" customHeight="1">
      <c r="A7" s="54"/>
      <c r="B7" s="38" t="s">
        <v>61</v>
      </c>
      <c r="C7" s="39"/>
      <c r="D7" s="40"/>
      <c r="E7" s="57"/>
      <c r="F7" s="66"/>
      <c r="G7" s="67"/>
    </row>
    <row r="8" spans="1:7" ht="18.75" customHeight="1">
      <c r="A8" s="54">
        <f>'收入預算明細表'!A7</f>
        <v>612582876</v>
      </c>
      <c r="B8" s="41"/>
      <c r="C8" s="42" t="s">
        <v>96</v>
      </c>
      <c r="D8" s="43">
        <f>'收入預算明細表'!E7</f>
        <v>614911000</v>
      </c>
      <c r="E8" s="57">
        <f>'收入預算明細表'!F7</f>
        <v>608583000</v>
      </c>
      <c r="F8" s="68">
        <f aca="true" t="shared" si="0" ref="F8:F14">D8-E8</f>
        <v>6328000</v>
      </c>
      <c r="G8" s="69">
        <f>F8/E8</f>
        <v>0.010397924358715244</v>
      </c>
    </row>
    <row r="9" spans="1:7" ht="18.75" customHeight="1">
      <c r="A9" s="54">
        <v>11888120</v>
      </c>
      <c r="B9" s="41"/>
      <c r="C9" s="44" t="s">
        <v>62</v>
      </c>
      <c r="D9" s="43">
        <v>12705000</v>
      </c>
      <c r="E9" s="57">
        <v>11864000</v>
      </c>
      <c r="F9" s="68">
        <f t="shared" si="0"/>
        <v>841000</v>
      </c>
      <c r="G9" s="69">
        <f aca="true" t="shared" si="1" ref="G9:G14">F9/E9</f>
        <v>0.07088671611598112</v>
      </c>
    </row>
    <row r="10" spans="1:7" ht="18.75" customHeight="1">
      <c r="A10" s="54">
        <v>29459250</v>
      </c>
      <c r="B10" s="41"/>
      <c r="C10" s="44" t="s">
        <v>97</v>
      </c>
      <c r="D10" s="43">
        <v>17800000</v>
      </c>
      <c r="E10" s="57">
        <v>23828000</v>
      </c>
      <c r="F10" s="68">
        <f t="shared" si="0"/>
        <v>-6028000</v>
      </c>
      <c r="G10" s="69">
        <f t="shared" si="1"/>
        <v>-0.25297968776229646</v>
      </c>
    </row>
    <row r="11" spans="1:7" ht="18.75" customHeight="1">
      <c r="A11" s="54">
        <v>143306625</v>
      </c>
      <c r="B11" s="41"/>
      <c r="C11" s="44" t="s">
        <v>98</v>
      </c>
      <c r="D11" s="43">
        <v>147043000</v>
      </c>
      <c r="E11" s="57">
        <v>147000000</v>
      </c>
      <c r="F11" s="68">
        <f t="shared" si="0"/>
        <v>43000</v>
      </c>
      <c r="G11" s="69">
        <f t="shared" si="1"/>
        <v>0.0002925170068027211</v>
      </c>
    </row>
    <row r="12" spans="1:7" ht="18.75" customHeight="1">
      <c r="A12" s="54">
        <v>7308672</v>
      </c>
      <c r="B12" s="41"/>
      <c r="C12" s="44" t="s">
        <v>99</v>
      </c>
      <c r="D12" s="43">
        <v>5874000</v>
      </c>
      <c r="E12" s="57">
        <v>8248000</v>
      </c>
      <c r="F12" s="68">
        <f t="shared" si="0"/>
        <v>-2374000</v>
      </c>
      <c r="G12" s="69">
        <f t="shared" si="1"/>
        <v>-0.28782735208535404</v>
      </c>
    </row>
    <row r="13" spans="1:7" ht="18.75" customHeight="1">
      <c r="A13" s="54">
        <f>'收入預算明細表'!A17</f>
        <v>34051387</v>
      </c>
      <c r="B13" s="41"/>
      <c r="C13" s="44" t="s">
        <v>100</v>
      </c>
      <c r="D13" s="43">
        <v>28181000</v>
      </c>
      <c r="E13" s="57">
        <f>'收入預算明細表'!F17</f>
        <v>35290000</v>
      </c>
      <c r="F13" s="68">
        <f t="shared" si="0"/>
        <v>-7109000</v>
      </c>
      <c r="G13" s="69">
        <f t="shared" si="1"/>
        <v>-0.20144516860300368</v>
      </c>
    </row>
    <row r="14" spans="1:7" ht="18.75" customHeight="1">
      <c r="A14" s="55">
        <f>SUM(A8:A13)</f>
        <v>838596930</v>
      </c>
      <c r="B14" s="41"/>
      <c r="C14" s="44" t="s">
        <v>63</v>
      </c>
      <c r="D14" s="45">
        <f>SUM(D8:D13)</f>
        <v>826514000</v>
      </c>
      <c r="E14" s="58">
        <f>SUM(E8:E13)</f>
        <v>834813000</v>
      </c>
      <c r="F14" s="70">
        <f t="shared" si="0"/>
        <v>-8299000</v>
      </c>
      <c r="G14" s="71">
        <f t="shared" si="1"/>
        <v>-0.009941148496729208</v>
      </c>
    </row>
    <row r="15" spans="1:7" ht="18.75" customHeight="1">
      <c r="A15" s="54"/>
      <c r="B15" s="41" t="s">
        <v>64</v>
      </c>
      <c r="C15" s="44"/>
      <c r="D15" s="46"/>
      <c r="E15" s="57"/>
      <c r="F15" s="68"/>
      <c r="G15" s="69"/>
    </row>
    <row r="16" spans="1:7" ht="18.75" customHeight="1">
      <c r="A16" s="54">
        <v>3257197</v>
      </c>
      <c r="B16" s="41"/>
      <c r="C16" s="44" t="s">
        <v>65</v>
      </c>
      <c r="D16" s="51">
        <v>4432000</v>
      </c>
      <c r="E16" s="57">
        <v>3611000</v>
      </c>
      <c r="F16" s="68">
        <f aca="true" t="shared" si="2" ref="F16:F24">D16-E16</f>
        <v>821000</v>
      </c>
      <c r="G16" s="69">
        <f>F16/E16</f>
        <v>0.2273608418720576</v>
      </c>
    </row>
    <row r="17" spans="1:7" ht="18.75" customHeight="1">
      <c r="A17" s="54">
        <v>159151544</v>
      </c>
      <c r="B17" s="41"/>
      <c r="C17" s="44" t="s">
        <v>66</v>
      </c>
      <c r="D17" s="51">
        <v>204590000</v>
      </c>
      <c r="E17" s="57">
        <v>171023000</v>
      </c>
      <c r="F17" s="68">
        <f t="shared" si="2"/>
        <v>33567000</v>
      </c>
      <c r="G17" s="69">
        <f aca="true" t="shared" si="3" ref="G17:G24">F17/E17</f>
        <v>0.19627184647678966</v>
      </c>
    </row>
    <row r="18" spans="1:7" ht="18.75" customHeight="1">
      <c r="A18" s="54">
        <v>474162748</v>
      </c>
      <c r="B18" s="41"/>
      <c r="C18" s="44" t="s">
        <v>67</v>
      </c>
      <c r="D18" s="51">
        <v>530919000</v>
      </c>
      <c r="E18" s="57">
        <v>502004000</v>
      </c>
      <c r="F18" s="68">
        <f t="shared" si="2"/>
        <v>28915000</v>
      </c>
      <c r="G18" s="69">
        <f t="shared" si="3"/>
        <v>0.057599142636313654</v>
      </c>
    </row>
    <row r="19" spans="1:7" ht="18.75" customHeight="1">
      <c r="A19" s="54">
        <v>25238231</v>
      </c>
      <c r="B19" s="41"/>
      <c r="C19" s="44" t="s">
        <v>68</v>
      </c>
      <c r="D19" s="51">
        <v>24902000</v>
      </c>
      <c r="E19" s="57">
        <v>37836000</v>
      </c>
      <c r="F19" s="68">
        <f t="shared" si="2"/>
        <v>-12934000</v>
      </c>
      <c r="G19" s="69">
        <f t="shared" si="3"/>
        <v>-0.3418437466962681</v>
      </c>
    </row>
    <row r="20" spans="1:7" ht="18.75" customHeight="1">
      <c r="A20" s="54">
        <v>11125422</v>
      </c>
      <c r="B20" s="41"/>
      <c r="C20" s="47" t="s">
        <v>69</v>
      </c>
      <c r="D20" s="51">
        <v>9471000</v>
      </c>
      <c r="E20" s="57">
        <v>11015000</v>
      </c>
      <c r="F20" s="68">
        <f t="shared" si="2"/>
        <v>-1544000</v>
      </c>
      <c r="G20" s="69">
        <f t="shared" si="3"/>
        <v>-0.14017249205628687</v>
      </c>
    </row>
    <row r="21" spans="1:7" ht="18.75" customHeight="1">
      <c r="A21" s="54">
        <v>36306655</v>
      </c>
      <c r="B21" s="41"/>
      <c r="C21" s="44" t="s">
        <v>70</v>
      </c>
      <c r="D21" s="51">
        <v>21400000</v>
      </c>
      <c r="E21" s="57">
        <v>38922000</v>
      </c>
      <c r="F21" s="68">
        <f t="shared" si="2"/>
        <v>-17522000</v>
      </c>
      <c r="G21" s="69">
        <f t="shared" si="3"/>
        <v>-0.45018241611427984</v>
      </c>
    </row>
    <row r="22" spans="1:7" ht="18.75" customHeight="1">
      <c r="A22" s="54">
        <v>6214326</v>
      </c>
      <c r="B22" s="41"/>
      <c r="C22" s="44" t="s">
        <v>71</v>
      </c>
      <c r="D22" s="52">
        <v>7277000</v>
      </c>
      <c r="E22" s="57">
        <v>6556000</v>
      </c>
      <c r="F22" s="68">
        <f t="shared" si="2"/>
        <v>721000</v>
      </c>
      <c r="G22" s="69">
        <f t="shared" si="3"/>
        <v>0.10997559487492374</v>
      </c>
    </row>
    <row r="23" spans="1:7" ht="18.75" customHeight="1">
      <c r="A23" s="54">
        <v>3222532</v>
      </c>
      <c r="B23" s="41"/>
      <c r="C23" s="44" t="s">
        <v>72</v>
      </c>
      <c r="D23" s="52">
        <v>2625000</v>
      </c>
      <c r="E23" s="57">
        <v>3598000</v>
      </c>
      <c r="F23" s="68">
        <f t="shared" si="2"/>
        <v>-973000</v>
      </c>
      <c r="G23" s="69">
        <f t="shared" si="3"/>
        <v>-0.2704280155642023</v>
      </c>
    </row>
    <row r="24" spans="1:7" ht="18.75" customHeight="1">
      <c r="A24" s="55">
        <f>SUM(A16:A23)</f>
        <v>718678655</v>
      </c>
      <c r="B24" s="41"/>
      <c r="C24" s="44" t="s">
        <v>63</v>
      </c>
      <c r="D24" s="58">
        <f>SUM(D16:D23)</f>
        <v>805616000</v>
      </c>
      <c r="E24" s="58">
        <f>SUM(E16:E23)</f>
        <v>774565000</v>
      </c>
      <c r="F24" s="72">
        <f t="shared" si="2"/>
        <v>31051000</v>
      </c>
      <c r="G24" s="71">
        <f t="shared" si="3"/>
        <v>0.04008830763073467</v>
      </c>
    </row>
    <row r="25" spans="1:7" ht="18.75" customHeight="1">
      <c r="A25" s="55">
        <f>A14-A24</f>
        <v>119918275</v>
      </c>
      <c r="B25" s="48"/>
      <c r="C25" s="49" t="s">
        <v>73</v>
      </c>
      <c r="D25" s="59">
        <f>D14-D24</f>
        <v>20898000</v>
      </c>
      <c r="E25" s="59">
        <f>E14-E24</f>
        <v>60248000</v>
      </c>
      <c r="F25" s="73">
        <f>F14-F24</f>
        <v>-39350000</v>
      </c>
      <c r="G25" s="71">
        <f>F25/E25</f>
        <v>-0.6531337139822069</v>
      </c>
    </row>
    <row r="26" spans="1:6" ht="18.75" customHeight="1">
      <c r="A26" s="53"/>
      <c r="B26" s="50"/>
      <c r="C26" s="50"/>
      <c r="D26" s="50"/>
      <c r="E26" s="60"/>
      <c r="F26" s="74"/>
    </row>
  </sheetData>
  <mergeCells count="8">
    <mergeCell ref="A1:G1"/>
    <mergeCell ref="A2:G2"/>
    <mergeCell ref="A3:F3"/>
    <mergeCell ref="A5:A6"/>
    <mergeCell ref="B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E11" sqref="E11"/>
    </sheetView>
  </sheetViews>
  <sheetFormatPr defaultColWidth="9.00390625" defaultRowHeight="27" customHeight="1"/>
  <cols>
    <col min="1" max="1" width="29.25390625" style="3" bestFit="1" customWidth="1"/>
    <col min="2" max="2" width="19.50390625" style="3" bestFit="1" customWidth="1"/>
    <col min="3" max="3" width="15.75390625" style="25" bestFit="1" customWidth="1"/>
    <col min="4" max="4" width="13.875" style="3" bestFit="1" customWidth="1"/>
    <col min="5" max="5" width="19.50390625" style="3" bestFit="1" customWidth="1"/>
    <col min="6" max="6" width="31.625" style="3" bestFit="1" customWidth="1"/>
    <col min="7" max="16384" width="15.25390625" style="3" customWidth="1"/>
  </cols>
  <sheetData>
    <row r="1" spans="1:6" ht="27" customHeight="1">
      <c r="A1" s="215" t="s">
        <v>1</v>
      </c>
      <c r="B1" s="215"/>
      <c r="C1" s="215"/>
      <c r="D1" s="215"/>
      <c r="E1" s="215"/>
      <c r="F1" s="215"/>
    </row>
    <row r="2" spans="1:6" ht="27" customHeight="1">
      <c r="A2" s="215" t="s">
        <v>159</v>
      </c>
      <c r="B2" s="215"/>
      <c r="C2" s="215"/>
      <c r="D2" s="215"/>
      <c r="E2" s="215"/>
      <c r="F2" s="5"/>
    </row>
    <row r="3" spans="1:6" ht="27" customHeight="1">
      <c r="A3" s="215" t="s">
        <v>28</v>
      </c>
      <c r="B3" s="215"/>
      <c r="C3" s="215"/>
      <c r="D3" s="215"/>
      <c r="E3" s="215"/>
      <c r="F3" s="5" t="s">
        <v>29</v>
      </c>
    </row>
    <row r="4" spans="1:6" ht="27" customHeight="1">
      <c r="A4" s="5" t="s">
        <v>30</v>
      </c>
      <c r="B4" s="53"/>
      <c r="C4" s="77"/>
      <c r="D4" s="53"/>
      <c r="E4" s="53"/>
      <c r="F4" s="5" t="s">
        <v>31</v>
      </c>
    </row>
    <row r="5" spans="1:6" ht="36" customHeight="1">
      <c r="A5" s="65" t="s">
        <v>32</v>
      </c>
      <c r="B5" s="78" t="s">
        <v>160</v>
      </c>
      <c r="C5" s="79" t="s">
        <v>161</v>
      </c>
      <c r="D5" s="78" t="s">
        <v>162</v>
      </c>
      <c r="E5" s="78" t="s">
        <v>163</v>
      </c>
      <c r="F5" s="65" t="s">
        <v>33</v>
      </c>
    </row>
    <row r="6" spans="1:6" ht="36" customHeight="1">
      <c r="A6" s="172" t="s">
        <v>150</v>
      </c>
      <c r="B6" s="182">
        <f>SUM(B7:B12)</f>
        <v>2080126000</v>
      </c>
      <c r="C6" s="182">
        <f>SUM(C7:C12)</f>
        <v>72319000</v>
      </c>
      <c r="D6" s="186">
        <v>0</v>
      </c>
      <c r="E6" s="182">
        <f>SUM(E7:E12)</f>
        <v>2152445000</v>
      </c>
      <c r="F6" s="169"/>
    </row>
    <row r="7" spans="1:6" ht="27" customHeight="1">
      <c r="A7" s="171" t="s">
        <v>34</v>
      </c>
      <c r="B7" s="55">
        <v>43491000</v>
      </c>
      <c r="C7" s="35">
        <v>0</v>
      </c>
      <c r="D7" s="81">
        <v>0</v>
      </c>
      <c r="E7" s="55">
        <f aca="true" t="shared" si="0" ref="E7:E13">B7+C7-D7</f>
        <v>43491000</v>
      </c>
      <c r="F7" s="9"/>
    </row>
    <row r="8" spans="1:6" ht="27" customHeight="1">
      <c r="A8" s="171" t="s">
        <v>35</v>
      </c>
      <c r="B8" s="55">
        <v>49084000</v>
      </c>
      <c r="C8" s="35">
        <v>0</v>
      </c>
      <c r="D8" s="81">
        <v>0</v>
      </c>
      <c r="E8" s="55">
        <f t="shared" si="0"/>
        <v>49084000</v>
      </c>
      <c r="F8" s="9"/>
    </row>
    <row r="9" spans="1:6" ht="27" customHeight="1">
      <c r="A9" s="171" t="s">
        <v>149</v>
      </c>
      <c r="B9" s="55">
        <f>1059282000+770000</f>
        <v>1060052000</v>
      </c>
      <c r="C9" s="35">
        <v>0</v>
      </c>
      <c r="D9" s="81">
        <v>0</v>
      </c>
      <c r="E9" s="55">
        <f t="shared" si="0"/>
        <v>1060052000</v>
      </c>
      <c r="F9" s="9"/>
    </row>
    <row r="10" spans="1:6" ht="27" customHeight="1">
      <c r="A10" s="171" t="s">
        <v>36</v>
      </c>
      <c r="B10" s="55">
        <v>605702000</v>
      </c>
      <c r="C10" s="35">
        <v>40321000</v>
      </c>
      <c r="D10" s="81">
        <v>0</v>
      </c>
      <c r="E10" s="55">
        <f t="shared" si="0"/>
        <v>646023000</v>
      </c>
      <c r="F10" s="9"/>
    </row>
    <row r="11" spans="1:6" ht="27" customHeight="1">
      <c r="A11" s="171" t="s">
        <v>37</v>
      </c>
      <c r="B11" s="55">
        <v>114054000</v>
      </c>
      <c r="C11" s="35">
        <v>13297000</v>
      </c>
      <c r="D11" s="81">
        <v>0</v>
      </c>
      <c r="E11" s="55">
        <f t="shared" si="0"/>
        <v>127351000</v>
      </c>
      <c r="F11" s="9"/>
    </row>
    <row r="12" spans="1:6" ht="27" customHeight="1">
      <c r="A12" s="171" t="s">
        <v>55</v>
      </c>
      <c r="B12" s="55">
        <v>207743000</v>
      </c>
      <c r="C12" s="35">
        <v>18701000</v>
      </c>
      <c r="D12" s="81">
        <v>0</v>
      </c>
      <c r="E12" s="55">
        <f t="shared" si="0"/>
        <v>226444000</v>
      </c>
      <c r="F12" s="9"/>
    </row>
    <row r="13" spans="1:6" ht="27" customHeight="1">
      <c r="A13" s="173" t="s">
        <v>151</v>
      </c>
      <c r="B13" s="183">
        <f>SUM(B14:B17)</f>
        <v>-635569000</v>
      </c>
      <c r="C13" s="183">
        <f>SUM(C14:C17)</f>
        <v>-63214000</v>
      </c>
      <c r="D13" s="183">
        <f>SUM(D15:D17)</f>
        <v>0</v>
      </c>
      <c r="E13" s="183">
        <f t="shared" si="0"/>
        <v>-698783000</v>
      </c>
      <c r="F13" s="9"/>
    </row>
    <row r="14" spans="1:6" ht="27" customHeight="1">
      <c r="A14" s="171" t="s">
        <v>35</v>
      </c>
      <c r="B14" s="153">
        <v>-16226000</v>
      </c>
      <c r="C14" s="153">
        <v>-1614000</v>
      </c>
      <c r="D14" s="81">
        <v>0</v>
      </c>
      <c r="E14" s="153">
        <f>B14+C14-D14</f>
        <v>-17840000</v>
      </c>
      <c r="F14" s="9"/>
    </row>
    <row r="15" spans="1:6" ht="27" customHeight="1">
      <c r="A15" s="171" t="s">
        <v>149</v>
      </c>
      <c r="B15" s="153">
        <v>-350433000</v>
      </c>
      <c r="C15" s="153">
        <v>-34854000</v>
      </c>
      <c r="D15" s="81">
        <v>0</v>
      </c>
      <c r="E15" s="153">
        <f>B15+C15-D15</f>
        <v>-385287000</v>
      </c>
      <c r="F15" s="9"/>
    </row>
    <row r="16" spans="1:6" ht="27" customHeight="1">
      <c r="A16" s="171" t="s">
        <v>36</v>
      </c>
      <c r="B16" s="153">
        <v>-200234000</v>
      </c>
      <c r="C16" s="153">
        <v>-19915000</v>
      </c>
      <c r="D16" s="81">
        <v>0</v>
      </c>
      <c r="E16" s="153">
        <f>B16+C16-D16</f>
        <v>-220149000</v>
      </c>
      <c r="F16" s="9"/>
    </row>
    <row r="17" spans="1:6" ht="27" customHeight="1">
      <c r="A17" s="171" t="s">
        <v>55</v>
      </c>
      <c r="B17" s="153">
        <v>-68676000</v>
      </c>
      <c r="C17" s="153">
        <v>-6831000</v>
      </c>
      <c r="D17" s="81">
        <v>0</v>
      </c>
      <c r="E17" s="153">
        <f>B17+C17-D17</f>
        <v>-75507000</v>
      </c>
      <c r="F17" s="155"/>
    </row>
    <row r="18" spans="1:6" ht="27" customHeight="1">
      <c r="A18" s="152" t="s">
        <v>141</v>
      </c>
      <c r="B18" s="55">
        <f>B6+B13</f>
        <v>1444557000</v>
      </c>
      <c r="C18" s="55">
        <f>C6+C13</f>
        <v>9105000</v>
      </c>
      <c r="D18" s="81">
        <v>0</v>
      </c>
      <c r="E18" s="55">
        <f>E6+E13</f>
        <v>1453662000</v>
      </c>
      <c r="F18" s="9"/>
    </row>
    <row r="19" spans="1:6" ht="27" customHeight="1">
      <c r="A19" s="175" t="s">
        <v>154</v>
      </c>
      <c r="B19" s="184">
        <f>B20</f>
        <v>31073000</v>
      </c>
      <c r="C19" s="187">
        <f>C20</f>
        <v>2826000</v>
      </c>
      <c r="D19" s="186">
        <v>0</v>
      </c>
      <c r="E19" s="183">
        <f>B19+C19-D19</f>
        <v>33899000</v>
      </c>
      <c r="F19" s="9"/>
    </row>
    <row r="20" spans="1:6" s="5" customFormat="1" ht="27" customHeight="1">
      <c r="A20" s="176" t="s">
        <v>155</v>
      </c>
      <c r="B20" s="178">
        <v>31073000</v>
      </c>
      <c r="C20" s="177">
        <v>2826000</v>
      </c>
      <c r="D20" s="81">
        <v>0</v>
      </c>
      <c r="E20" s="153">
        <f>B20+C20-D20</f>
        <v>33899000</v>
      </c>
      <c r="F20" s="9"/>
    </row>
    <row r="21" spans="1:6" s="5" customFormat="1" ht="27" customHeight="1">
      <c r="A21" s="185" t="s">
        <v>156</v>
      </c>
      <c r="B21" s="181">
        <f>B22</f>
        <v>-11832000</v>
      </c>
      <c r="C21" s="181">
        <f>C22</f>
        <v>-1048000</v>
      </c>
      <c r="D21" s="81">
        <v>0</v>
      </c>
      <c r="E21" s="153">
        <f>B21+C21-D21</f>
        <v>-12880000</v>
      </c>
      <c r="F21" s="9"/>
    </row>
    <row r="22" spans="1:6" s="5" customFormat="1" ht="27" customHeight="1">
      <c r="A22" s="179" t="s">
        <v>155</v>
      </c>
      <c r="B22" s="181">
        <v>-11832000</v>
      </c>
      <c r="C22" s="181">
        <v>-1048000</v>
      </c>
      <c r="D22" s="81">
        <v>0</v>
      </c>
      <c r="E22" s="153">
        <f>B22+C22-D22</f>
        <v>-12880000</v>
      </c>
      <c r="F22" s="9"/>
    </row>
    <row r="23" spans="1:6" s="5" customFormat="1" ht="27" customHeight="1">
      <c r="A23" s="178" t="s">
        <v>157</v>
      </c>
      <c r="B23" s="178">
        <f>B20+B22</f>
        <v>19241000</v>
      </c>
      <c r="C23" s="178">
        <f>C20+C22</f>
        <v>1778000</v>
      </c>
      <c r="D23" s="81">
        <v>0</v>
      </c>
      <c r="E23" s="178">
        <f>E20+E22</f>
        <v>21019000</v>
      </c>
      <c r="F23" s="9"/>
    </row>
    <row r="24" spans="1:6" s="5" customFormat="1" ht="27" customHeight="1">
      <c r="A24" s="180" t="s">
        <v>158</v>
      </c>
      <c r="B24" s="180">
        <f>B18+B23</f>
        <v>1463798000</v>
      </c>
      <c r="C24" s="180">
        <f>C18+C23</f>
        <v>10883000</v>
      </c>
      <c r="D24" s="186">
        <v>0</v>
      </c>
      <c r="E24" s="180">
        <f>E18+E23</f>
        <v>1474681000</v>
      </c>
      <c r="F24" s="82"/>
    </row>
  </sheetData>
  <mergeCells count="3">
    <mergeCell ref="A1:F1"/>
    <mergeCell ref="A2:E2"/>
    <mergeCell ref="A3:E3"/>
  </mergeCells>
  <printOptions horizontalCentered="1"/>
  <pageMargins left="0.7480314960629921" right="0.7480314960629921" top="0" bottom="0.7874015748031497" header="0.5118110236220472" footer="0.5118110236220472"/>
  <pageSetup fitToHeight="1" fitToWidth="1" horizontalDpi="600" verticalDpi="600" orientation="landscape" paperSize="9" scale="83" r:id="rId1"/>
  <headerFooter alignWithMargins="0">
    <oddFooter>&amp;C23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12" sqref="G12"/>
    </sheetView>
  </sheetViews>
  <sheetFormatPr defaultColWidth="9.00390625" defaultRowHeight="27" customHeight="1"/>
  <cols>
    <col min="1" max="1" width="18.50390625" style="156" customWidth="1"/>
    <col min="2" max="2" width="12.875" style="156" customWidth="1"/>
    <col min="3" max="3" width="16.375" style="156" customWidth="1"/>
    <col min="4" max="4" width="11.375" style="156" customWidth="1"/>
    <col min="5" max="5" width="17.00390625" style="156" customWidth="1"/>
    <col min="6" max="6" width="17.375" style="156" customWidth="1"/>
    <col min="7" max="7" width="34.625" style="156" customWidth="1"/>
    <col min="8" max="16384" width="9.00390625" style="156" customWidth="1"/>
  </cols>
  <sheetData>
    <row r="1" spans="1:7" ht="27" customHeight="1">
      <c r="A1" s="216" t="s">
        <v>1</v>
      </c>
      <c r="B1" s="217"/>
      <c r="C1" s="217"/>
      <c r="D1" s="217"/>
      <c r="E1" s="217"/>
      <c r="F1" s="217"/>
      <c r="G1" s="218"/>
    </row>
    <row r="2" spans="1:7" ht="27" customHeight="1">
      <c r="A2" s="216" t="s">
        <v>75</v>
      </c>
      <c r="B2" s="217"/>
      <c r="C2" s="217"/>
      <c r="D2" s="217"/>
      <c r="E2" s="217"/>
      <c r="F2" s="217"/>
      <c r="G2" s="13" t="s">
        <v>76</v>
      </c>
    </row>
    <row r="3" spans="1:7" ht="27" customHeight="1">
      <c r="A3" s="216" t="s">
        <v>95</v>
      </c>
      <c r="B3" s="217"/>
      <c r="C3" s="217"/>
      <c r="D3" s="217"/>
      <c r="E3" s="217"/>
      <c r="F3" s="217"/>
      <c r="G3" s="13" t="s">
        <v>77</v>
      </c>
    </row>
    <row r="4" spans="1:7" ht="27" customHeight="1">
      <c r="A4" s="6" t="s">
        <v>78</v>
      </c>
      <c r="B4" s="6"/>
      <c r="C4" s="14"/>
      <c r="D4" s="14"/>
      <c r="E4" s="14"/>
      <c r="F4" s="14"/>
      <c r="G4" s="6"/>
    </row>
    <row r="5" spans="1:7" ht="41.25" customHeight="1">
      <c r="A5" s="11" t="s">
        <v>79</v>
      </c>
      <c r="B5" s="11" t="s">
        <v>80</v>
      </c>
      <c r="C5" s="15" t="s">
        <v>81</v>
      </c>
      <c r="D5" s="15" t="s">
        <v>82</v>
      </c>
      <c r="E5" s="15" t="s">
        <v>83</v>
      </c>
      <c r="F5" s="15" t="s">
        <v>84</v>
      </c>
      <c r="G5" s="11" t="s">
        <v>85</v>
      </c>
    </row>
    <row r="6" spans="1:7" ht="27" customHeight="1">
      <c r="A6" s="7" t="s">
        <v>86</v>
      </c>
      <c r="B6" s="10" t="s">
        <v>87</v>
      </c>
      <c r="C6" s="16">
        <v>136300000</v>
      </c>
      <c r="D6" s="17">
        <v>0</v>
      </c>
      <c r="E6" s="18">
        <v>18200000</v>
      </c>
      <c r="F6" s="18">
        <f>C6+D6-E6</f>
        <v>118100000</v>
      </c>
      <c r="G6" s="7" t="s">
        <v>88</v>
      </c>
    </row>
    <row r="7" spans="1:7" ht="27" customHeight="1">
      <c r="A7" s="7"/>
      <c r="B7" s="10"/>
      <c r="C7" s="16"/>
      <c r="D7" s="17"/>
      <c r="E7" s="18"/>
      <c r="F7" s="19"/>
      <c r="G7" s="7" t="s">
        <v>89</v>
      </c>
    </row>
    <row r="8" spans="1:7" ht="27" customHeight="1">
      <c r="A8" s="7"/>
      <c r="B8" s="10"/>
      <c r="C8" s="16"/>
      <c r="D8" s="17"/>
      <c r="E8" s="18"/>
      <c r="F8" s="19"/>
      <c r="G8" s="7"/>
    </row>
    <row r="9" spans="1:7" ht="27" customHeight="1">
      <c r="A9" s="7" t="s">
        <v>90</v>
      </c>
      <c r="B9" s="10" t="s">
        <v>87</v>
      </c>
      <c r="C9" s="16">
        <v>90900000</v>
      </c>
      <c r="D9" s="17">
        <v>0</v>
      </c>
      <c r="E9" s="20">
        <v>9100000</v>
      </c>
      <c r="F9" s="18">
        <f>C9+D9-E9</f>
        <v>81800000</v>
      </c>
      <c r="G9" s="7" t="s">
        <v>91</v>
      </c>
    </row>
    <row r="10" spans="1:7" ht="27" customHeight="1">
      <c r="A10" s="7"/>
      <c r="B10" s="7"/>
      <c r="C10" s="16"/>
      <c r="D10" s="19"/>
      <c r="E10" s="18"/>
      <c r="F10" s="18"/>
      <c r="G10" s="7" t="s">
        <v>92</v>
      </c>
    </row>
    <row r="11" spans="1:7" ht="27" customHeight="1">
      <c r="A11" s="7"/>
      <c r="B11" s="7"/>
      <c r="C11" s="16"/>
      <c r="D11" s="19"/>
      <c r="E11" s="18"/>
      <c r="F11" s="18"/>
      <c r="G11" s="7"/>
    </row>
    <row r="12" spans="1:7" ht="27" customHeight="1">
      <c r="A12" s="7"/>
      <c r="B12" s="7"/>
      <c r="C12" s="16"/>
      <c r="D12" s="19"/>
      <c r="E12" s="18"/>
      <c r="F12" s="18"/>
      <c r="G12" s="7" t="s">
        <v>93</v>
      </c>
    </row>
    <row r="13" spans="1:7" ht="27" customHeight="1">
      <c r="A13" s="7"/>
      <c r="B13" s="7"/>
      <c r="C13" s="16"/>
      <c r="D13" s="19"/>
      <c r="E13" s="18"/>
      <c r="F13" s="18"/>
      <c r="G13" s="7"/>
    </row>
    <row r="14" spans="1:7" ht="27" customHeight="1">
      <c r="A14" s="7"/>
      <c r="B14" s="7"/>
      <c r="C14" s="16"/>
      <c r="D14" s="19"/>
      <c r="E14" s="18"/>
      <c r="F14" s="18"/>
      <c r="G14" s="7"/>
    </row>
    <row r="15" spans="1:7" ht="27" customHeight="1">
      <c r="A15" s="7"/>
      <c r="B15" s="7"/>
      <c r="C15" s="16"/>
      <c r="D15" s="18"/>
      <c r="E15" s="18"/>
      <c r="F15" s="18"/>
      <c r="G15" s="7"/>
    </row>
    <row r="16" spans="1:7" ht="27" customHeight="1">
      <c r="A16" s="11" t="s">
        <v>94</v>
      </c>
      <c r="B16" s="8"/>
      <c r="C16" s="21">
        <f>SUM(C6:C15)</f>
        <v>227200000</v>
      </c>
      <c r="D16" s="22">
        <f>SUM(D6:D15)</f>
        <v>0</v>
      </c>
      <c r="E16" s="23">
        <f>SUM(E6:E15)</f>
        <v>27300000</v>
      </c>
      <c r="F16" s="23">
        <f>SUM(F6:F15)</f>
        <v>199900000</v>
      </c>
      <c r="G16" s="8"/>
    </row>
    <row r="17" spans="1:7" ht="27" customHeight="1">
      <c r="A17" s="6"/>
      <c r="B17" s="6"/>
      <c r="C17" s="14"/>
      <c r="D17" s="14"/>
      <c r="E17" s="14"/>
      <c r="F17" s="14"/>
      <c r="G17" s="6"/>
    </row>
  </sheetData>
  <mergeCells count="3">
    <mergeCell ref="A1:G1"/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28" sqref="G28"/>
    </sheetView>
  </sheetViews>
  <sheetFormatPr defaultColWidth="9.00390625" defaultRowHeight="24.75" customHeight="1"/>
  <cols>
    <col min="1" max="1" width="15.875" style="3" customWidth="1"/>
    <col min="2" max="2" width="6.875" style="3" customWidth="1"/>
    <col min="3" max="3" width="3.125" style="3" customWidth="1"/>
    <col min="4" max="4" width="16.875" style="3" customWidth="1"/>
    <col min="5" max="5" width="13.75390625" style="75" customWidth="1"/>
    <col min="6" max="6" width="16.625" style="3" customWidth="1"/>
    <col min="7" max="7" width="13.75390625" style="3" customWidth="1"/>
    <col min="8" max="8" width="8.875" style="3" customWidth="1"/>
    <col min="9" max="9" width="34.25390625" style="3" customWidth="1"/>
    <col min="10" max="16384" width="9.00390625" style="75" customWidth="1"/>
  </cols>
  <sheetData>
    <row r="1" spans="1:9" s="3" customFormat="1" ht="19.5" customHeight="1">
      <c r="A1" s="53"/>
      <c r="B1" s="5"/>
      <c r="C1" s="215" t="s">
        <v>1</v>
      </c>
      <c r="D1" s="215"/>
      <c r="E1" s="215"/>
      <c r="F1" s="215"/>
      <c r="G1" s="215"/>
      <c r="H1" s="215"/>
      <c r="I1" s="61"/>
    </row>
    <row r="2" spans="1:9" s="3" customFormat="1" ht="19.5" customHeight="1">
      <c r="A2" s="53"/>
      <c r="B2" s="5"/>
      <c r="C2" s="215" t="s">
        <v>102</v>
      </c>
      <c r="D2" s="215"/>
      <c r="E2" s="215"/>
      <c r="F2" s="215"/>
      <c r="G2" s="215"/>
      <c r="H2" s="215"/>
      <c r="I2" s="61"/>
    </row>
    <row r="3" spans="1:9" s="3" customFormat="1" ht="19.5" customHeight="1">
      <c r="A3" s="53"/>
      <c r="B3" s="5"/>
      <c r="C3" s="215" t="s">
        <v>103</v>
      </c>
      <c r="D3" s="215"/>
      <c r="E3" s="215"/>
      <c r="F3" s="215"/>
      <c r="G3" s="215"/>
      <c r="H3" s="215"/>
      <c r="I3" s="61" t="s">
        <v>142</v>
      </c>
    </row>
    <row r="4" spans="1:9" s="3" customFormat="1" ht="19.5" customHeight="1">
      <c r="A4" s="53" t="s">
        <v>3</v>
      </c>
      <c r="B4" s="5"/>
      <c r="C4" s="63"/>
      <c r="D4" s="86"/>
      <c r="E4" s="61"/>
      <c r="F4" s="56"/>
      <c r="G4" s="87"/>
      <c r="H4" s="5"/>
      <c r="I4" s="63" t="s">
        <v>4</v>
      </c>
    </row>
    <row r="5" spans="1:9" s="3" customFormat="1" ht="34.5" customHeight="1">
      <c r="A5" s="225" t="s">
        <v>5</v>
      </c>
      <c r="B5" s="227" t="s">
        <v>106</v>
      </c>
      <c r="C5" s="228"/>
      <c r="D5" s="199"/>
      <c r="E5" s="200" t="s">
        <v>104</v>
      </c>
      <c r="F5" s="225" t="s">
        <v>105</v>
      </c>
      <c r="G5" s="223" t="s">
        <v>7</v>
      </c>
      <c r="H5" s="224"/>
      <c r="I5" s="219" t="s">
        <v>8</v>
      </c>
    </row>
    <row r="6" spans="1:9" s="3" customFormat="1" ht="24.75" customHeight="1">
      <c r="A6" s="226"/>
      <c r="B6" s="82" t="s">
        <v>107</v>
      </c>
      <c r="C6" s="221" t="s">
        <v>108</v>
      </c>
      <c r="D6" s="222"/>
      <c r="E6" s="201"/>
      <c r="F6" s="226"/>
      <c r="G6" s="64" t="s">
        <v>101</v>
      </c>
      <c r="H6" s="65" t="s">
        <v>49</v>
      </c>
      <c r="I6" s="220"/>
    </row>
    <row r="7" spans="1:9" ht="21.75" customHeight="1">
      <c r="A7" s="83">
        <f>SUM(A8:A9)</f>
        <v>612582876</v>
      </c>
      <c r="B7" s="80">
        <v>4110</v>
      </c>
      <c r="C7" s="94" t="s">
        <v>109</v>
      </c>
      <c r="D7" s="95"/>
      <c r="E7" s="83">
        <f>SUM(E8:E9)</f>
        <v>614911000</v>
      </c>
      <c r="F7" s="83">
        <f>SUM(F8:F9)</f>
        <v>608583000</v>
      </c>
      <c r="G7" s="88">
        <f>E7-F7</f>
        <v>6328000</v>
      </c>
      <c r="H7" s="89">
        <f>G7/F7</f>
        <v>0.010397924358715244</v>
      </c>
      <c r="I7" s="188" t="s">
        <v>164</v>
      </c>
    </row>
    <row r="8" spans="1:9" ht="21.75" customHeight="1">
      <c r="A8" s="158">
        <f>424918552+8629360</f>
        <v>433547912</v>
      </c>
      <c r="B8" s="9">
        <v>4111</v>
      </c>
      <c r="C8" s="96"/>
      <c r="D8" s="95" t="s">
        <v>110</v>
      </c>
      <c r="E8" s="161">
        <f>436390000+8507000</f>
        <v>444897000</v>
      </c>
      <c r="F8" s="57">
        <f>433571000</f>
        <v>433571000</v>
      </c>
      <c r="G8" s="90">
        <f aca="true" t="shared" si="0" ref="G8:G20">E8-F8</f>
        <v>11326000</v>
      </c>
      <c r="H8" s="89">
        <f aca="true" t="shared" si="1" ref="H8:H21">G8/F8</f>
        <v>0.026122595837821255</v>
      </c>
      <c r="I8" s="174" t="s">
        <v>152</v>
      </c>
    </row>
    <row r="9" spans="1:9" ht="21.75" customHeight="1">
      <c r="A9" s="158">
        <f>200576307-21541343</f>
        <v>179034964</v>
      </c>
      <c r="B9" s="9">
        <v>4112</v>
      </c>
      <c r="C9" s="96"/>
      <c r="D9" s="95" t="s">
        <v>9</v>
      </c>
      <c r="E9" s="161">
        <f>192014000-22000000</f>
        <v>170014000</v>
      </c>
      <c r="F9" s="57">
        <f>196861000-21849000</f>
        <v>175012000</v>
      </c>
      <c r="G9" s="91">
        <f t="shared" si="0"/>
        <v>-4998000</v>
      </c>
      <c r="H9" s="89">
        <f t="shared" si="1"/>
        <v>-0.028558041734281076</v>
      </c>
      <c r="I9" s="174" t="s">
        <v>153</v>
      </c>
    </row>
    <row r="10" spans="1:9" ht="21.75" customHeight="1">
      <c r="A10" s="159">
        <v>11888120</v>
      </c>
      <c r="B10" s="9">
        <v>4120</v>
      </c>
      <c r="C10" s="94" t="s">
        <v>111</v>
      </c>
      <c r="D10" s="95"/>
      <c r="E10" s="160">
        <v>12705000</v>
      </c>
      <c r="F10" s="85">
        <v>11864000</v>
      </c>
      <c r="G10" s="88">
        <f t="shared" si="0"/>
        <v>841000</v>
      </c>
      <c r="H10" s="89">
        <f t="shared" si="1"/>
        <v>0.07088671611598112</v>
      </c>
      <c r="I10" s="154" t="s">
        <v>143</v>
      </c>
    </row>
    <row r="11" spans="1:9" ht="21.75" customHeight="1">
      <c r="A11" s="159">
        <v>29459250</v>
      </c>
      <c r="B11" s="9">
        <v>4130</v>
      </c>
      <c r="C11" s="94" t="s">
        <v>112</v>
      </c>
      <c r="D11" s="95"/>
      <c r="E11" s="160">
        <v>17800000</v>
      </c>
      <c r="F11" s="85">
        <v>23828000</v>
      </c>
      <c r="G11" s="88">
        <f t="shared" si="0"/>
        <v>-6028000</v>
      </c>
      <c r="H11" s="89">
        <f t="shared" si="1"/>
        <v>-0.25297968776229646</v>
      </c>
      <c r="I11" s="154" t="s">
        <v>144</v>
      </c>
    </row>
    <row r="12" spans="1:9" ht="21.75" customHeight="1">
      <c r="A12" s="159">
        <f>SUM(A13:A14)</f>
        <v>143306625</v>
      </c>
      <c r="B12" s="9">
        <v>4150</v>
      </c>
      <c r="C12" s="94" t="s">
        <v>113</v>
      </c>
      <c r="D12" s="95"/>
      <c r="E12" s="162">
        <f>SUM(E13:E14)</f>
        <v>147043000</v>
      </c>
      <c r="F12" s="162">
        <f>SUM(F13:F14)</f>
        <v>147000000</v>
      </c>
      <c r="G12" s="88">
        <f t="shared" si="0"/>
        <v>43000</v>
      </c>
      <c r="H12" s="89">
        <f t="shared" si="1"/>
        <v>0.0002925170068027211</v>
      </c>
      <c r="I12" s="154"/>
    </row>
    <row r="13" spans="1:9" ht="21.75" customHeight="1">
      <c r="A13" s="158">
        <v>141453628</v>
      </c>
      <c r="B13" s="9">
        <v>4151</v>
      </c>
      <c r="C13" s="96"/>
      <c r="D13" s="95" t="s">
        <v>114</v>
      </c>
      <c r="E13" s="84">
        <v>146043000</v>
      </c>
      <c r="F13" s="57">
        <v>146134000</v>
      </c>
      <c r="G13" s="90">
        <f t="shared" si="0"/>
        <v>-91000</v>
      </c>
      <c r="H13" s="89">
        <f t="shared" si="1"/>
        <v>-0.0006227161372438995</v>
      </c>
      <c r="I13" s="154"/>
    </row>
    <row r="14" spans="1:9" ht="21.75" customHeight="1">
      <c r="A14" s="158">
        <v>1852997</v>
      </c>
      <c r="B14" s="9">
        <v>4152</v>
      </c>
      <c r="C14" s="96"/>
      <c r="D14" s="95" t="s">
        <v>115</v>
      </c>
      <c r="E14" s="161">
        <v>1000000</v>
      </c>
      <c r="F14" s="57">
        <v>866000</v>
      </c>
      <c r="G14" s="92">
        <f t="shared" si="0"/>
        <v>134000</v>
      </c>
      <c r="H14" s="89">
        <f t="shared" si="1"/>
        <v>0.15473441108545036</v>
      </c>
      <c r="I14" s="154"/>
    </row>
    <row r="15" spans="1:9" ht="21.75" customHeight="1">
      <c r="A15" s="159">
        <f>SUM(A16)</f>
        <v>7308672</v>
      </c>
      <c r="B15" s="9">
        <v>4170</v>
      </c>
      <c r="C15" s="94" t="s">
        <v>116</v>
      </c>
      <c r="D15" s="95"/>
      <c r="E15" s="160">
        <f>SUM(E16)</f>
        <v>5874000</v>
      </c>
      <c r="F15" s="162">
        <f>SUM(F16)</f>
        <v>8248000</v>
      </c>
      <c r="G15" s="88">
        <f t="shared" si="0"/>
        <v>-2374000</v>
      </c>
      <c r="H15" s="89">
        <f t="shared" si="1"/>
        <v>-0.28782735208535404</v>
      </c>
      <c r="I15" s="154"/>
    </row>
    <row r="16" spans="1:9" ht="21.75" customHeight="1">
      <c r="A16" s="158">
        <v>7308672</v>
      </c>
      <c r="B16" s="9">
        <v>4171</v>
      </c>
      <c r="C16" s="96"/>
      <c r="D16" s="95" t="s">
        <v>117</v>
      </c>
      <c r="E16" s="161">
        <v>5874000</v>
      </c>
      <c r="F16" s="57">
        <v>8248000</v>
      </c>
      <c r="G16" s="90">
        <f t="shared" si="0"/>
        <v>-2374000</v>
      </c>
      <c r="H16" s="89">
        <f t="shared" si="1"/>
        <v>-0.28782735208535404</v>
      </c>
      <c r="I16" s="154"/>
    </row>
    <row r="17" spans="1:9" ht="21.75" customHeight="1">
      <c r="A17" s="160">
        <f>SUM(A18:A20)</f>
        <v>34051387</v>
      </c>
      <c r="B17" s="9">
        <v>4190</v>
      </c>
      <c r="C17" s="94" t="s">
        <v>118</v>
      </c>
      <c r="D17" s="95"/>
      <c r="E17" s="160">
        <f>SUM(E18:E20)</f>
        <v>28181000</v>
      </c>
      <c r="F17" s="160">
        <f>SUM(F18:F20)</f>
        <v>35290000</v>
      </c>
      <c r="G17" s="88">
        <f t="shared" si="0"/>
        <v>-7109000</v>
      </c>
      <c r="H17" s="89">
        <f t="shared" si="1"/>
        <v>-0.20144516860300368</v>
      </c>
      <c r="I17" s="154"/>
    </row>
    <row r="18" spans="1:9" ht="21.75" customHeight="1">
      <c r="A18" s="158">
        <v>3918110</v>
      </c>
      <c r="B18" s="9">
        <v>4192</v>
      </c>
      <c r="C18" s="96"/>
      <c r="D18" s="95" t="s">
        <v>119</v>
      </c>
      <c r="E18" s="161">
        <v>3281000</v>
      </c>
      <c r="F18" s="57">
        <v>7135000</v>
      </c>
      <c r="G18" s="91">
        <f t="shared" si="0"/>
        <v>-3854000</v>
      </c>
      <c r="H18" s="89">
        <f t="shared" si="1"/>
        <v>-0.5401541695865452</v>
      </c>
      <c r="I18" s="154"/>
    </row>
    <row r="19" spans="1:9" ht="21.75" customHeight="1">
      <c r="A19" s="158">
        <v>21541343</v>
      </c>
      <c r="B19" s="9">
        <v>4193</v>
      </c>
      <c r="C19" s="96"/>
      <c r="D19" s="95" t="s">
        <v>131</v>
      </c>
      <c r="E19" s="161">
        <v>22000000</v>
      </c>
      <c r="F19" s="57">
        <v>21849000</v>
      </c>
      <c r="G19" s="91">
        <f t="shared" si="0"/>
        <v>151000</v>
      </c>
      <c r="H19" s="89">
        <f t="shared" si="1"/>
        <v>0.006911071444917387</v>
      </c>
      <c r="I19" s="154"/>
    </row>
    <row r="20" spans="1:9" ht="21.75" customHeight="1">
      <c r="A20" s="158">
        <v>8591934</v>
      </c>
      <c r="B20" s="9">
        <v>4199</v>
      </c>
      <c r="C20" s="96"/>
      <c r="D20" s="95" t="s">
        <v>120</v>
      </c>
      <c r="E20" s="163">
        <v>2900000</v>
      </c>
      <c r="F20" s="57">
        <v>6306000</v>
      </c>
      <c r="G20" s="91">
        <f t="shared" si="0"/>
        <v>-3406000</v>
      </c>
      <c r="H20" s="89">
        <f t="shared" si="1"/>
        <v>-0.5401205201395496</v>
      </c>
      <c r="I20" s="154"/>
    </row>
    <row r="21" spans="1:9" ht="21.75" customHeight="1">
      <c r="A21" s="59">
        <f>A7+A10+A11+A12+A15+A17</f>
        <v>838596930</v>
      </c>
      <c r="B21" s="82"/>
      <c r="C21" s="97"/>
      <c r="D21" s="98" t="s">
        <v>10</v>
      </c>
      <c r="E21" s="59">
        <f>E7+E10+E11+E12+E15+E17</f>
        <v>826514000</v>
      </c>
      <c r="F21" s="59">
        <f>F7+F10+F11+F12+F15+F17</f>
        <v>834813000</v>
      </c>
      <c r="G21" s="73">
        <f>G7+G10+G11+G12+G15+G17</f>
        <v>-8299000</v>
      </c>
      <c r="H21" s="93">
        <f t="shared" si="1"/>
        <v>-0.009941148496729208</v>
      </c>
      <c r="I21" s="157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</sheetData>
  <mergeCells count="10">
    <mergeCell ref="A5:A6"/>
    <mergeCell ref="B5:D5"/>
    <mergeCell ref="E5:E6"/>
    <mergeCell ref="F5:F6"/>
    <mergeCell ref="I5:I6"/>
    <mergeCell ref="C6:D6"/>
    <mergeCell ref="C1:H1"/>
    <mergeCell ref="C2:H2"/>
    <mergeCell ref="C3:H3"/>
    <mergeCell ref="G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&amp;C33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6">
      <selection activeCell="H31" sqref="H31"/>
    </sheetView>
  </sheetViews>
  <sheetFormatPr defaultColWidth="9.00390625" defaultRowHeight="21.75" customHeight="1"/>
  <cols>
    <col min="1" max="1" width="17.00390625" style="1" customWidth="1"/>
    <col min="2" max="2" width="6.875" style="1" customWidth="1"/>
    <col min="3" max="3" width="2.25390625" style="1" customWidth="1"/>
    <col min="4" max="4" width="22.625" style="1" customWidth="1"/>
    <col min="5" max="5" width="15.375" style="1" customWidth="1"/>
    <col min="6" max="6" width="14.875" style="1" customWidth="1"/>
    <col min="7" max="7" width="14.125" style="137" customWidth="1"/>
    <col min="8" max="8" width="9.875" style="1" customWidth="1"/>
    <col min="9" max="9" width="32.875" style="1" customWidth="1"/>
    <col min="10" max="16384" width="9.00390625" style="76" customWidth="1"/>
  </cols>
  <sheetData>
    <row r="1" spans="1:9" s="1" customFormat="1" ht="19.5" customHeight="1">
      <c r="A1" s="202" t="s">
        <v>2</v>
      </c>
      <c r="B1" s="198"/>
      <c r="C1" s="198"/>
      <c r="D1" s="198"/>
      <c r="E1" s="198"/>
      <c r="F1" s="198"/>
      <c r="G1" s="198"/>
      <c r="H1" s="198"/>
      <c r="I1" s="198"/>
    </row>
    <row r="2" spans="1:9" s="1" customFormat="1" ht="19.5" customHeight="1">
      <c r="A2" s="202" t="s">
        <v>13</v>
      </c>
      <c r="B2" s="198"/>
      <c r="C2" s="198"/>
      <c r="D2" s="198"/>
      <c r="E2" s="198"/>
      <c r="F2" s="198"/>
      <c r="G2" s="198"/>
      <c r="H2" s="198"/>
      <c r="I2" s="198"/>
    </row>
    <row r="3" spans="1:9" s="1" customFormat="1" ht="19.5" customHeight="1">
      <c r="A3" s="202" t="s">
        <v>121</v>
      </c>
      <c r="B3" s="198"/>
      <c r="C3" s="198"/>
      <c r="D3" s="198"/>
      <c r="E3" s="198"/>
      <c r="F3" s="198"/>
      <c r="G3" s="198"/>
      <c r="H3" s="198"/>
      <c r="I3" s="28" t="s">
        <v>18</v>
      </c>
    </row>
    <row r="4" spans="1:9" s="1" customFormat="1" ht="17.25" customHeight="1">
      <c r="A4" s="99" t="s">
        <v>14</v>
      </c>
      <c r="B4" s="26"/>
      <c r="C4" s="100"/>
      <c r="D4" s="101"/>
      <c r="E4" s="28"/>
      <c r="F4" s="102"/>
      <c r="G4" s="103"/>
      <c r="H4" s="26"/>
      <c r="I4" s="100" t="s">
        <v>4</v>
      </c>
    </row>
    <row r="5" spans="1:9" s="1" customFormat="1" ht="30.75" customHeight="1">
      <c r="A5" s="237" t="s">
        <v>5</v>
      </c>
      <c r="B5" s="230" t="s">
        <v>15</v>
      </c>
      <c r="C5" s="231"/>
      <c r="D5" s="232"/>
      <c r="E5" s="239" t="s">
        <v>6</v>
      </c>
      <c r="F5" s="237" t="s">
        <v>19</v>
      </c>
      <c r="G5" s="233" t="s">
        <v>7</v>
      </c>
      <c r="H5" s="234"/>
      <c r="I5" s="235" t="s">
        <v>8</v>
      </c>
    </row>
    <row r="6" spans="1:9" s="1" customFormat="1" ht="15" customHeight="1">
      <c r="A6" s="238"/>
      <c r="B6" s="170" t="s">
        <v>20</v>
      </c>
      <c r="C6" s="242" t="s">
        <v>21</v>
      </c>
      <c r="D6" s="243"/>
      <c r="E6" s="240"/>
      <c r="F6" s="241"/>
      <c r="G6" s="108" t="s">
        <v>101</v>
      </c>
      <c r="H6" s="29" t="s">
        <v>49</v>
      </c>
      <c r="I6" s="236"/>
    </row>
    <row r="7" spans="1:9" ht="21.75" customHeight="1">
      <c r="A7" s="138">
        <f>SUM(A8:A11)</f>
        <v>3257197</v>
      </c>
      <c r="B7" s="31">
        <v>5110</v>
      </c>
      <c r="C7" s="114" t="s">
        <v>38</v>
      </c>
      <c r="D7" s="115"/>
      <c r="E7" s="109">
        <f>SUM(E8:E12)</f>
        <v>4432000</v>
      </c>
      <c r="F7" s="109">
        <f>SUM(F8:F11)</f>
        <v>3611000</v>
      </c>
      <c r="G7" s="128">
        <f>E7-F7</f>
        <v>821000</v>
      </c>
      <c r="H7" s="129">
        <f>G7/F7</f>
        <v>0.2273608418720576</v>
      </c>
      <c r="I7" s="165" t="s">
        <v>22</v>
      </c>
    </row>
    <row r="8" spans="1:9" ht="21.75" customHeight="1">
      <c r="A8" s="139">
        <v>758700</v>
      </c>
      <c r="B8" s="12">
        <v>5111</v>
      </c>
      <c r="C8" s="116"/>
      <c r="D8" s="117" t="s">
        <v>39</v>
      </c>
      <c r="E8" s="110">
        <v>800000</v>
      </c>
      <c r="F8" s="110">
        <v>800000</v>
      </c>
      <c r="G8" s="130">
        <f aca="true" t="shared" si="0" ref="G8:G33">E8-F8</f>
        <v>0</v>
      </c>
      <c r="H8" s="131">
        <f aca="true" t="shared" si="1" ref="H8:H35">G8/F8</f>
        <v>0</v>
      </c>
      <c r="I8" s="165" t="s">
        <v>23</v>
      </c>
    </row>
    <row r="9" spans="1:9" ht="21.75" customHeight="1">
      <c r="A9" s="139">
        <v>1281939</v>
      </c>
      <c r="B9" s="12">
        <v>5112</v>
      </c>
      <c r="C9" s="33"/>
      <c r="D9" s="117" t="s">
        <v>40</v>
      </c>
      <c r="E9" s="110">
        <v>2860000</v>
      </c>
      <c r="F9" s="125">
        <v>2221000</v>
      </c>
      <c r="G9" s="130">
        <f t="shared" si="0"/>
        <v>639000</v>
      </c>
      <c r="H9" s="132">
        <f t="shared" si="1"/>
        <v>0.28770823953174246</v>
      </c>
      <c r="I9" s="12" t="s">
        <v>11</v>
      </c>
    </row>
    <row r="10" spans="1:9" ht="21.75" customHeight="1">
      <c r="A10" s="140">
        <v>0</v>
      </c>
      <c r="B10" s="12">
        <v>5114</v>
      </c>
      <c r="C10" s="33"/>
      <c r="D10" s="117" t="s">
        <v>42</v>
      </c>
      <c r="E10" s="110">
        <v>40000</v>
      </c>
      <c r="F10" s="125">
        <v>31000</v>
      </c>
      <c r="G10" s="130">
        <f t="shared" si="0"/>
        <v>9000</v>
      </c>
      <c r="H10" s="132">
        <f t="shared" si="1"/>
        <v>0.2903225806451613</v>
      </c>
      <c r="I10" s="164" t="s">
        <v>24</v>
      </c>
    </row>
    <row r="11" spans="1:9" ht="21.75" customHeight="1">
      <c r="A11" s="139">
        <v>1216558</v>
      </c>
      <c r="B11" s="12">
        <v>5115</v>
      </c>
      <c r="C11" s="33"/>
      <c r="D11" s="117" t="s">
        <v>41</v>
      </c>
      <c r="E11" s="111">
        <v>720000</v>
      </c>
      <c r="F11" s="125">
        <v>559000</v>
      </c>
      <c r="G11" s="130">
        <f t="shared" si="0"/>
        <v>161000</v>
      </c>
      <c r="H11" s="131">
        <f t="shared" si="1"/>
        <v>0.2880143112701252</v>
      </c>
      <c r="I11" s="164" t="s">
        <v>25</v>
      </c>
    </row>
    <row r="12" spans="1:9" ht="21.75" customHeight="1">
      <c r="A12" s="140">
        <v>0</v>
      </c>
      <c r="B12" s="12">
        <v>5116</v>
      </c>
      <c r="C12" s="33"/>
      <c r="D12" s="4" t="s">
        <v>133</v>
      </c>
      <c r="E12" s="111">
        <v>12000</v>
      </c>
      <c r="F12" s="143">
        <v>0</v>
      </c>
      <c r="G12" s="130">
        <f t="shared" si="0"/>
        <v>12000</v>
      </c>
      <c r="H12" s="189" t="s">
        <v>165</v>
      </c>
      <c r="I12" s="164" t="s">
        <v>26</v>
      </c>
    </row>
    <row r="13" spans="1:9" ht="21.75" customHeight="1">
      <c r="A13" s="141">
        <f>SUM(A14:A17)</f>
        <v>159151544</v>
      </c>
      <c r="B13" s="12">
        <v>5120</v>
      </c>
      <c r="C13" s="118" t="s">
        <v>43</v>
      </c>
      <c r="D13" s="119"/>
      <c r="E13" s="112">
        <f>SUM(E14:E18)</f>
        <v>204590000</v>
      </c>
      <c r="F13" s="112">
        <f>SUM(F14:F18)</f>
        <v>195754000</v>
      </c>
      <c r="G13" s="128">
        <f t="shared" si="0"/>
        <v>8836000</v>
      </c>
      <c r="H13" s="129">
        <f t="shared" si="1"/>
        <v>0.045138285807697416</v>
      </c>
      <c r="I13" s="164" t="s">
        <v>27</v>
      </c>
    </row>
    <row r="14" spans="1:9" ht="21.75" customHeight="1">
      <c r="A14" s="139">
        <v>93834449</v>
      </c>
      <c r="B14" s="12">
        <v>5121</v>
      </c>
      <c r="C14" s="33"/>
      <c r="D14" s="117" t="s">
        <v>39</v>
      </c>
      <c r="E14" s="111">
        <v>110256000</v>
      </c>
      <c r="F14" s="111">
        <v>107000000</v>
      </c>
      <c r="G14" s="130">
        <f t="shared" si="0"/>
        <v>3256000</v>
      </c>
      <c r="H14" s="131">
        <f t="shared" si="1"/>
        <v>0.030429906542056073</v>
      </c>
      <c r="I14" s="164" t="s">
        <v>170</v>
      </c>
    </row>
    <row r="15" spans="1:9" ht="21.75" customHeight="1">
      <c r="A15" s="139">
        <v>42480635</v>
      </c>
      <c r="B15" s="12">
        <v>5122</v>
      </c>
      <c r="C15" s="33"/>
      <c r="D15" s="117" t="s">
        <v>40</v>
      </c>
      <c r="E15" s="113">
        <v>60995000</v>
      </c>
      <c r="F15" s="125">
        <v>63954000</v>
      </c>
      <c r="G15" s="130">
        <f t="shared" si="0"/>
        <v>-2959000</v>
      </c>
      <c r="H15" s="131">
        <f t="shared" si="1"/>
        <v>-0.04626762985896113</v>
      </c>
      <c r="I15" s="12" t="s">
        <v>12</v>
      </c>
    </row>
    <row r="16" spans="1:9" ht="21.75" customHeight="1">
      <c r="A16" s="139">
        <v>18967460</v>
      </c>
      <c r="B16" s="12">
        <v>5123</v>
      </c>
      <c r="C16" s="33"/>
      <c r="D16" s="117" t="s">
        <v>134</v>
      </c>
      <c r="E16" s="113">
        <v>14000000</v>
      </c>
      <c r="F16" s="125">
        <v>21000000</v>
      </c>
      <c r="G16" s="130">
        <f t="shared" si="0"/>
        <v>-7000000</v>
      </c>
      <c r="H16" s="131">
        <f t="shared" si="1"/>
        <v>-0.3333333333333333</v>
      </c>
      <c r="I16" s="12" t="s">
        <v>171</v>
      </c>
    </row>
    <row r="17" spans="1:9" ht="21.75" customHeight="1">
      <c r="A17" s="139">
        <v>3869000</v>
      </c>
      <c r="B17" s="12">
        <v>5124</v>
      </c>
      <c r="C17" s="33"/>
      <c r="D17" s="117" t="s">
        <v>50</v>
      </c>
      <c r="E17" s="111">
        <v>3828000</v>
      </c>
      <c r="F17" s="111">
        <v>3800000</v>
      </c>
      <c r="G17" s="130">
        <f t="shared" si="0"/>
        <v>28000</v>
      </c>
      <c r="H17" s="131">
        <f t="shared" si="1"/>
        <v>0.007368421052631579</v>
      </c>
      <c r="I17" s="12" t="s">
        <v>172</v>
      </c>
    </row>
    <row r="18" spans="1:9" ht="21.75" customHeight="1">
      <c r="A18" s="140">
        <v>0</v>
      </c>
      <c r="B18" s="12">
        <v>5125</v>
      </c>
      <c r="C18" s="33"/>
      <c r="D18" s="4" t="s">
        <v>133</v>
      </c>
      <c r="E18" s="111">
        <v>15511000</v>
      </c>
      <c r="F18" s="143" t="s">
        <v>135</v>
      </c>
      <c r="G18" s="130">
        <f>E18-F18</f>
        <v>15511000</v>
      </c>
      <c r="H18" s="189" t="s">
        <v>165</v>
      </c>
      <c r="I18" s="12" t="s">
        <v>175</v>
      </c>
    </row>
    <row r="19" spans="1:9" ht="21.75" customHeight="1">
      <c r="A19" s="141">
        <f>SUM(A20:A24)</f>
        <v>474162748</v>
      </c>
      <c r="B19" s="12">
        <v>5130</v>
      </c>
      <c r="C19" s="118" t="s">
        <v>51</v>
      </c>
      <c r="D19" s="119"/>
      <c r="E19" s="112">
        <f>SUM(E20:E24)</f>
        <v>530919000</v>
      </c>
      <c r="F19" s="126">
        <f>SUM(F20:F24)</f>
        <v>495930000</v>
      </c>
      <c r="G19" s="128">
        <f t="shared" si="0"/>
        <v>34989000</v>
      </c>
      <c r="H19" s="135">
        <f t="shared" si="1"/>
        <v>0.0705522956868913</v>
      </c>
      <c r="I19" s="164" t="s">
        <v>173</v>
      </c>
    </row>
    <row r="20" spans="1:9" ht="21.75" customHeight="1">
      <c r="A20" s="139">
        <v>389128692</v>
      </c>
      <c r="B20" s="12">
        <v>5131</v>
      </c>
      <c r="C20" s="33"/>
      <c r="D20" s="117" t="s">
        <v>39</v>
      </c>
      <c r="E20" s="111">
        <v>396726000</v>
      </c>
      <c r="F20" s="111">
        <v>393000000</v>
      </c>
      <c r="G20" s="130">
        <f t="shared" si="0"/>
        <v>3726000</v>
      </c>
      <c r="H20" s="131">
        <f t="shared" si="1"/>
        <v>0.009480916030534352</v>
      </c>
      <c r="I20" s="12" t="s">
        <v>174</v>
      </c>
    </row>
    <row r="21" spans="1:9" ht="21.75" customHeight="1">
      <c r="A21" s="139">
        <v>61831071</v>
      </c>
      <c r="B21" s="12">
        <v>5132</v>
      </c>
      <c r="C21" s="33"/>
      <c r="D21" s="117" t="s">
        <v>40</v>
      </c>
      <c r="E21" s="151">
        <v>75168000</v>
      </c>
      <c r="F21" s="125">
        <v>75000000</v>
      </c>
      <c r="G21" s="130">
        <f t="shared" si="0"/>
        <v>168000</v>
      </c>
      <c r="H21" s="131">
        <f t="shared" si="1"/>
        <v>0.00224</v>
      </c>
      <c r="I21" s="12" t="s">
        <v>176</v>
      </c>
    </row>
    <row r="22" spans="1:9" ht="21.75" customHeight="1">
      <c r="A22" s="139">
        <v>14413651</v>
      </c>
      <c r="B22" s="12">
        <v>5133</v>
      </c>
      <c r="C22" s="33"/>
      <c r="D22" s="117" t="s">
        <v>134</v>
      </c>
      <c r="E22" s="111">
        <v>2000000</v>
      </c>
      <c r="F22" s="125">
        <v>19000000</v>
      </c>
      <c r="G22" s="130">
        <f t="shared" si="0"/>
        <v>-17000000</v>
      </c>
      <c r="H22" s="131">
        <f t="shared" si="1"/>
        <v>-0.8947368421052632</v>
      </c>
      <c r="I22" s="164" t="s">
        <v>167</v>
      </c>
    </row>
    <row r="23" spans="1:9" ht="21.75" customHeight="1">
      <c r="A23" s="139">
        <v>8789334</v>
      </c>
      <c r="B23" s="12">
        <v>5134</v>
      </c>
      <c r="C23" s="33"/>
      <c r="D23" s="117" t="s">
        <v>50</v>
      </c>
      <c r="E23" s="151">
        <v>8932000</v>
      </c>
      <c r="F23" s="125">
        <v>8930000</v>
      </c>
      <c r="G23" s="130">
        <f>E23-F23</f>
        <v>2000</v>
      </c>
      <c r="H23" s="131">
        <f>G23/F23</f>
        <v>0.00022396416573348266</v>
      </c>
      <c r="I23" s="164" t="s">
        <v>168</v>
      </c>
    </row>
    <row r="24" spans="1:9" ht="21.75" customHeight="1">
      <c r="A24" s="144">
        <v>0</v>
      </c>
      <c r="B24" s="32">
        <v>5135</v>
      </c>
      <c r="C24" s="120"/>
      <c r="D24" s="145" t="s">
        <v>133</v>
      </c>
      <c r="E24" s="150">
        <v>48093000</v>
      </c>
      <c r="F24" s="146">
        <v>0</v>
      </c>
      <c r="G24" s="133">
        <f>E24-F24</f>
        <v>48093000</v>
      </c>
      <c r="H24" s="196" t="s">
        <v>165</v>
      </c>
      <c r="I24" s="166" t="s">
        <v>169</v>
      </c>
    </row>
    <row r="25" spans="1:9" ht="21.75" customHeight="1">
      <c r="A25" s="190"/>
      <c r="B25" s="34"/>
      <c r="C25" s="33"/>
      <c r="D25" s="191"/>
      <c r="E25" s="192"/>
      <c r="F25" s="190"/>
      <c r="G25" s="193"/>
      <c r="H25" s="194"/>
      <c r="I25" s="195"/>
    </row>
    <row r="26" spans="1:9" s="1" customFormat="1" ht="21.75" customHeight="1">
      <c r="A26" s="202" t="s">
        <v>1</v>
      </c>
      <c r="B26" s="198"/>
      <c r="C26" s="198"/>
      <c r="D26" s="198"/>
      <c r="E26" s="198"/>
      <c r="F26" s="198"/>
      <c r="G26" s="198"/>
      <c r="H26" s="198"/>
      <c r="I26" s="198"/>
    </row>
    <row r="27" spans="1:9" s="1" customFormat="1" ht="21.75" customHeight="1">
      <c r="A27" s="202" t="s">
        <v>13</v>
      </c>
      <c r="B27" s="229"/>
      <c r="C27" s="229"/>
      <c r="D27" s="229"/>
      <c r="E27" s="229"/>
      <c r="F27" s="229"/>
      <c r="G27" s="229"/>
      <c r="H27" s="229"/>
      <c r="I27" s="229"/>
    </row>
    <row r="28" spans="1:9" s="1" customFormat="1" ht="21.75" customHeight="1">
      <c r="A28" s="202" t="s">
        <v>136</v>
      </c>
      <c r="B28" s="229"/>
      <c r="C28" s="229"/>
      <c r="D28" s="229"/>
      <c r="E28" s="229"/>
      <c r="F28" s="229"/>
      <c r="G28" s="229"/>
      <c r="H28" s="229"/>
      <c r="I28" s="28" t="s">
        <v>130</v>
      </c>
    </row>
    <row r="29" spans="1:9" s="1" customFormat="1" ht="21.75" customHeight="1">
      <c r="A29" s="99" t="s">
        <v>14</v>
      </c>
      <c r="B29" s="26"/>
      <c r="C29" s="100"/>
      <c r="D29" s="101"/>
      <c r="E29" s="28"/>
      <c r="F29" s="102"/>
      <c r="G29" s="103"/>
      <c r="H29" s="26"/>
      <c r="I29" s="100" t="s">
        <v>4</v>
      </c>
    </row>
    <row r="30" spans="1:9" ht="32.25" customHeight="1">
      <c r="A30" s="104" t="s">
        <v>128</v>
      </c>
      <c r="B30" s="230" t="s">
        <v>15</v>
      </c>
      <c r="C30" s="231"/>
      <c r="D30" s="232"/>
      <c r="E30" s="105" t="s">
        <v>122</v>
      </c>
      <c r="F30" s="104" t="s">
        <v>127</v>
      </c>
      <c r="G30" s="233" t="s">
        <v>7</v>
      </c>
      <c r="H30" s="234"/>
      <c r="I30" s="235" t="s">
        <v>8</v>
      </c>
    </row>
    <row r="31" spans="1:9" ht="22.5" customHeight="1">
      <c r="A31" s="107" t="s">
        <v>129</v>
      </c>
      <c r="B31" s="32" t="s">
        <v>107</v>
      </c>
      <c r="C31" s="230" t="s">
        <v>123</v>
      </c>
      <c r="D31" s="232"/>
      <c r="E31" s="106" t="s">
        <v>16</v>
      </c>
      <c r="F31" s="107" t="s">
        <v>17</v>
      </c>
      <c r="G31" s="108" t="s">
        <v>101</v>
      </c>
      <c r="H31" s="29" t="s">
        <v>49</v>
      </c>
      <c r="I31" s="236"/>
    </row>
    <row r="32" spans="1:9" ht="21.75" customHeight="1">
      <c r="A32" s="141">
        <f>SUM(A33:A34)</f>
        <v>25238231</v>
      </c>
      <c r="B32" s="31">
        <v>5140</v>
      </c>
      <c r="C32" s="118" t="s">
        <v>52</v>
      </c>
      <c r="D32" s="117"/>
      <c r="E32" s="112">
        <f>SUM(E33:E34)</f>
        <v>24902000</v>
      </c>
      <c r="F32" s="112">
        <f>SUM(F33:F34)</f>
        <v>37836000</v>
      </c>
      <c r="G32" s="128">
        <f t="shared" si="0"/>
        <v>-12934000</v>
      </c>
      <c r="H32" s="135">
        <f t="shared" si="1"/>
        <v>-0.3418437466962681</v>
      </c>
      <c r="I32" s="197" t="s">
        <v>166</v>
      </c>
    </row>
    <row r="33" spans="1:9" ht="21.75" customHeight="1">
      <c r="A33" s="139">
        <v>6438911</v>
      </c>
      <c r="B33" s="12">
        <v>5141</v>
      </c>
      <c r="C33" s="33"/>
      <c r="D33" s="117" t="s">
        <v>137</v>
      </c>
      <c r="E33" s="111">
        <v>6077000</v>
      </c>
      <c r="F33" s="125">
        <v>6200000</v>
      </c>
      <c r="G33" s="130">
        <f t="shared" si="0"/>
        <v>-123000</v>
      </c>
      <c r="H33" s="131">
        <f t="shared" si="1"/>
        <v>-0.019838709677419356</v>
      </c>
      <c r="I33" s="2"/>
    </row>
    <row r="34" spans="1:9" ht="21.75" customHeight="1">
      <c r="A34" s="139">
        <v>18799320</v>
      </c>
      <c r="B34" s="12">
        <v>5142</v>
      </c>
      <c r="C34" s="33"/>
      <c r="D34" s="117" t="s">
        <v>138</v>
      </c>
      <c r="E34" s="111">
        <v>18825000</v>
      </c>
      <c r="F34" s="125">
        <v>31636000</v>
      </c>
      <c r="G34" s="130">
        <f>E34-F34</f>
        <v>-12811000</v>
      </c>
      <c r="H34" s="131">
        <f t="shared" si="1"/>
        <v>-0.4049500568972057</v>
      </c>
      <c r="I34" s="2"/>
    </row>
    <row r="35" spans="1:9" s="1" customFormat="1" ht="21.75" customHeight="1">
      <c r="A35" s="141">
        <f>SUM(A36:A37)</f>
        <v>11125422</v>
      </c>
      <c r="B35" s="12">
        <v>5150</v>
      </c>
      <c r="C35" s="116" t="s">
        <v>0</v>
      </c>
      <c r="D35" s="117"/>
      <c r="E35" s="112">
        <f>SUM(E36:E38)</f>
        <v>9471000</v>
      </c>
      <c r="F35" s="126">
        <f>SUM(F36:F37)</f>
        <v>11015000</v>
      </c>
      <c r="G35" s="128">
        <f>E35-F35</f>
        <v>-1544000</v>
      </c>
      <c r="H35" s="135">
        <f t="shared" si="1"/>
        <v>-0.14017249205628687</v>
      </c>
      <c r="I35" s="2"/>
    </row>
    <row r="36" spans="1:9" s="1" customFormat="1" ht="21.75" customHeight="1">
      <c r="A36" s="142">
        <v>3016348</v>
      </c>
      <c r="B36" s="12">
        <v>5151</v>
      </c>
      <c r="C36" s="33"/>
      <c r="D36" s="117" t="s">
        <v>39</v>
      </c>
      <c r="E36" s="167">
        <v>5253000</v>
      </c>
      <c r="F36" s="167">
        <v>6139000</v>
      </c>
      <c r="G36" s="168">
        <f>E36-F36</f>
        <v>-886000</v>
      </c>
      <c r="H36" s="131">
        <f>G36/F36</f>
        <v>-0.14432317967095618</v>
      </c>
      <c r="I36" s="2"/>
    </row>
    <row r="37" spans="1:9" s="1" customFormat="1" ht="21.75" customHeight="1">
      <c r="A37" s="139">
        <v>8109074</v>
      </c>
      <c r="B37" s="12">
        <v>5152</v>
      </c>
      <c r="C37" s="33"/>
      <c r="D37" s="117" t="s">
        <v>40</v>
      </c>
      <c r="E37" s="110">
        <v>4172000</v>
      </c>
      <c r="F37" s="110">
        <v>4876000</v>
      </c>
      <c r="G37" s="130">
        <f aca="true" t="shared" si="2" ref="G37:G46">E37-F37</f>
        <v>-704000</v>
      </c>
      <c r="H37" s="131">
        <f aca="true" t="shared" si="3" ref="H37:H46">G37/F37</f>
        <v>-0.1443806398687449</v>
      </c>
      <c r="I37" s="165"/>
    </row>
    <row r="38" spans="1:9" s="1" customFormat="1" ht="21.75" customHeight="1">
      <c r="A38" s="140">
        <v>0</v>
      </c>
      <c r="B38" s="12">
        <v>5155</v>
      </c>
      <c r="C38" s="33"/>
      <c r="D38" s="117" t="s">
        <v>132</v>
      </c>
      <c r="E38" s="110">
        <v>46000</v>
      </c>
      <c r="F38" s="110">
        <v>0</v>
      </c>
      <c r="G38" s="130">
        <f t="shared" si="2"/>
        <v>46000</v>
      </c>
      <c r="H38" s="189" t="s">
        <v>165</v>
      </c>
      <c r="I38" s="165"/>
    </row>
    <row r="39" spans="1:9" s="1" customFormat="1" ht="21.75" customHeight="1">
      <c r="A39" s="138">
        <f>SUM(A40:A41)</f>
        <v>36306655</v>
      </c>
      <c r="B39" s="12">
        <v>5160</v>
      </c>
      <c r="C39" s="118" t="s">
        <v>148</v>
      </c>
      <c r="D39" s="117"/>
      <c r="E39" s="112">
        <f>SUM(E40:E42)</f>
        <v>21400000</v>
      </c>
      <c r="F39" s="112">
        <f>SUM(F40:F41)</f>
        <v>38922000</v>
      </c>
      <c r="G39" s="128">
        <f t="shared" si="2"/>
        <v>-17522000</v>
      </c>
      <c r="H39" s="135">
        <f t="shared" si="3"/>
        <v>-0.45018241611427984</v>
      </c>
      <c r="I39" s="164" t="s">
        <v>177</v>
      </c>
    </row>
    <row r="40" spans="1:9" s="1" customFormat="1" ht="21.75" customHeight="1">
      <c r="A40" s="139">
        <v>14884701</v>
      </c>
      <c r="B40" s="12">
        <v>5161</v>
      </c>
      <c r="C40" s="33"/>
      <c r="D40" s="117" t="s">
        <v>39</v>
      </c>
      <c r="E40" s="111">
        <v>7887000</v>
      </c>
      <c r="F40" s="125">
        <v>14759000</v>
      </c>
      <c r="G40" s="130">
        <f t="shared" si="2"/>
        <v>-6872000</v>
      </c>
      <c r="H40" s="131">
        <f t="shared" si="3"/>
        <v>-0.46561420150416694</v>
      </c>
      <c r="I40" s="164" t="s">
        <v>145</v>
      </c>
    </row>
    <row r="41" spans="1:9" s="1" customFormat="1" ht="21.75" customHeight="1">
      <c r="A41" s="139">
        <v>21421954</v>
      </c>
      <c r="B41" s="12">
        <v>5162</v>
      </c>
      <c r="C41" s="33"/>
      <c r="D41" s="117" t="s">
        <v>40</v>
      </c>
      <c r="E41" s="111">
        <v>12913000</v>
      </c>
      <c r="F41" s="125">
        <v>24163000</v>
      </c>
      <c r="G41" s="130">
        <f t="shared" si="2"/>
        <v>-11250000</v>
      </c>
      <c r="H41" s="131">
        <f t="shared" si="3"/>
        <v>-0.46558788229938336</v>
      </c>
      <c r="I41" s="164" t="s">
        <v>146</v>
      </c>
    </row>
    <row r="42" spans="1:9" s="1" customFormat="1" ht="21.75" customHeight="1">
      <c r="A42" s="140">
        <v>0</v>
      </c>
      <c r="B42" s="12">
        <v>5165</v>
      </c>
      <c r="D42" s="33" t="s">
        <v>132</v>
      </c>
      <c r="E42" s="111">
        <v>600000</v>
      </c>
      <c r="F42" s="110">
        <v>0</v>
      </c>
      <c r="G42" s="130">
        <f t="shared" si="2"/>
        <v>600000</v>
      </c>
      <c r="H42" s="189" t="s">
        <v>165</v>
      </c>
      <c r="I42" s="164"/>
    </row>
    <row r="43" spans="1:9" ht="21.75" customHeight="1">
      <c r="A43" s="138">
        <f>SUM(A44)</f>
        <v>6214326</v>
      </c>
      <c r="B43" s="12">
        <v>5190</v>
      </c>
      <c r="C43" s="118" t="s">
        <v>53</v>
      </c>
      <c r="D43" s="117"/>
      <c r="E43" s="112">
        <f>E44</f>
        <v>7277000</v>
      </c>
      <c r="F43" s="126">
        <f>F44</f>
        <v>6556000</v>
      </c>
      <c r="G43" s="128">
        <f t="shared" si="2"/>
        <v>721000</v>
      </c>
      <c r="H43" s="129">
        <f t="shared" si="3"/>
        <v>0.10997559487492374</v>
      </c>
      <c r="I43" s="164" t="s">
        <v>178</v>
      </c>
    </row>
    <row r="44" spans="1:9" ht="21.75" customHeight="1">
      <c r="A44" s="139">
        <v>6214326</v>
      </c>
      <c r="B44" s="12">
        <v>5191</v>
      </c>
      <c r="C44" s="33"/>
      <c r="D44" s="117" t="s">
        <v>54</v>
      </c>
      <c r="E44" s="111">
        <v>7277000</v>
      </c>
      <c r="F44" s="111">
        <v>6556000</v>
      </c>
      <c r="G44" s="130">
        <f t="shared" si="2"/>
        <v>721000</v>
      </c>
      <c r="H44" s="131">
        <f t="shared" si="3"/>
        <v>0.10997559487492374</v>
      </c>
      <c r="I44" s="164" t="s">
        <v>147</v>
      </c>
    </row>
    <row r="45" spans="1:9" ht="21.75" customHeight="1">
      <c r="A45" s="138">
        <f>SUM(A46:A46)</f>
        <v>3222532</v>
      </c>
      <c r="B45" s="147" t="s">
        <v>139</v>
      </c>
      <c r="C45" s="118" t="s">
        <v>124</v>
      </c>
      <c r="D45" s="117"/>
      <c r="E45" s="121">
        <f>SUM(E46:E46)</f>
        <v>2625000</v>
      </c>
      <c r="F45" s="121">
        <f>SUM(F46:F46)</f>
        <v>3598000</v>
      </c>
      <c r="G45" s="128">
        <f t="shared" si="2"/>
        <v>-973000</v>
      </c>
      <c r="H45" s="129">
        <f t="shared" si="3"/>
        <v>-0.2704280155642023</v>
      </c>
      <c r="I45" s="164"/>
    </row>
    <row r="46" spans="1:9" ht="21.75" customHeight="1">
      <c r="A46" s="139">
        <v>3222532</v>
      </c>
      <c r="B46" s="148" t="s">
        <v>140</v>
      </c>
      <c r="C46" s="118"/>
      <c r="D46" s="117" t="s">
        <v>125</v>
      </c>
      <c r="E46" s="111">
        <v>2625000</v>
      </c>
      <c r="F46" s="125">
        <v>3598000</v>
      </c>
      <c r="G46" s="130">
        <f t="shared" si="2"/>
        <v>-973000</v>
      </c>
      <c r="H46" s="131">
        <f t="shared" si="3"/>
        <v>-0.2704280155642023</v>
      </c>
      <c r="I46" s="164"/>
    </row>
    <row r="47" spans="1:9" ht="27" customHeight="1">
      <c r="A47" s="141">
        <f>A7+A13+A19+A32+A35+A39+A43+A45</f>
        <v>718678655</v>
      </c>
      <c r="B47" s="30"/>
      <c r="C47" s="122"/>
      <c r="D47" s="123" t="s">
        <v>126</v>
      </c>
      <c r="E47" s="149">
        <f>E7+E13+E19+E32+E35+E39+E43+E45</f>
        <v>805616000</v>
      </c>
      <c r="F47" s="126">
        <f>F7+F13+F19+F32+F35+F39+F43+F45</f>
        <v>793222000</v>
      </c>
      <c r="G47" s="134">
        <f>G7+G13+G19+G32+G35+G39+G43+G45</f>
        <v>12394000</v>
      </c>
      <c r="H47" s="135">
        <f>G47/F47</f>
        <v>0.015624881811144926</v>
      </c>
      <c r="I47" s="166"/>
    </row>
    <row r="48" spans="1:9" ht="21.75" customHeight="1">
      <c r="A48" s="99"/>
      <c r="B48" s="26"/>
      <c r="C48" s="100"/>
      <c r="D48" s="100"/>
      <c r="E48" s="124"/>
      <c r="F48" s="127"/>
      <c r="G48" s="136"/>
      <c r="H48" s="100"/>
      <c r="I48" s="100"/>
    </row>
    <row r="49" spans="1:9" ht="21.75" customHeight="1">
      <c r="A49" s="99"/>
      <c r="B49" s="26"/>
      <c r="C49" s="100"/>
      <c r="D49" s="100"/>
      <c r="E49" s="124"/>
      <c r="F49" s="127"/>
      <c r="G49" s="136"/>
      <c r="H49" s="100"/>
      <c r="I49" s="100"/>
    </row>
  </sheetData>
  <mergeCells count="17">
    <mergeCell ref="A1:I1"/>
    <mergeCell ref="A2:I2"/>
    <mergeCell ref="A3:H3"/>
    <mergeCell ref="A5:A6"/>
    <mergeCell ref="B5:D5"/>
    <mergeCell ref="E5:E6"/>
    <mergeCell ref="F5:F6"/>
    <mergeCell ref="G5:H5"/>
    <mergeCell ref="I5:I6"/>
    <mergeCell ref="C6:D6"/>
    <mergeCell ref="A26:I26"/>
    <mergeCell ref="A27:I27"/>
    <mergeCell ref="A28:H28"/>
    <mergeCell ref="B30:D30"/>
    <mergeCell ref="G30:H30"/>
    <mergeCell ref="I30:I31"/>
    <mergeCell ref="C31:D31"/>
  </mergeCells>
  <printOptions horizontalCentered="1" verticalCentered="1"/>
  <pageMargins left="0" right="0" top="0.5905511811023623" bottom="0.5905511811023623" header="0.5118110236220472" footer="0.5118110236220472"/>
  <pageSetup firstPageNumber="55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莊雅媚</cp:lastModifiedBy>
  <cp:lastPrinted>2008-07-02T02:39:23Z</cp:lastPrinted>
  <dcterms:created xsi:type="dcterms:W3CDTF">1997-01-14T01:50:29Z</dcterms:created>
  <dcterms:modified xsi:type="dcterms:W3CDTF">2008-08-04T05:23:02Z</dcterms:modified>
  <cp:category/>
  <cp:version/>
  <cp:contentType/>
  <cp:contentStatus/>
</cp:coreProperties>
</file>